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555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externalReferences>
    <externalReference r:id="rId22"/>
  </externalReferences>
  <definedNames>
    <definedName name="_Regression_Int" localSheetId="1" hidden="1">1</definedName>
    <definedName name="A_impresión_IM" localSheetId="1">'CUADRO 1.1'!$A$12:$M$20</definedName>
    <definedName name="_xlnm.Print_Area" localSheetId="1">'CUADRO 1.1'!$A$1:$M$39</definedName>
    <definedName name="_xlnm.Print_Area" localSheetId="15">'CUADRO 1.10'!$A$3:$Q$54</definedName>
    <definedName name="_xlnm.Print_Area" localSheetId="16">'CUADRO 1.11'!$A$3:$Q$55</definedName>
    <definedName name="_xlnm.Print_Area" localSheetId="17">'CUADRO 1.12'!$A$3:$Q$20</definedName>
    <definedName name="_xlnm.Print_Area" localSheetId="18">'CUADRO 1.13'!$A$3:$Q$12</definedName>
    <definedName name="_xlnm.Print_Area" localSheetId="7">'CUADRO 1.6 B'!$A$3:$I$62</definedName>
    <definedName name="_xlnm.Print_Area" localSheetId="10">'CUADRO 1.8 B'!$A$3:$Q$40</definedName>
    <definedName name="_xlnm.Print_Area" localSheetId="11">'CUADRO 1.8 C'!$A$3:$Q$57</definedName>
    <definedName name="_xlnm.Print_Area" localSheetId="13">'CUADRO 1.9 B'!$A$3:$Q$39</definedName>
    <definedName name="_xlnm.Print_Area" localSheetId="14">'CUADRO 1.9C'!$A$3:$Q$60</definedName>
    <definedName name="PAX_NACIONAL" localSheetId="3">'CUADRO 1,3'!$A$5:$H$21</definedName>
    <definedName name="PAX_NACIONAL" localSheetId="4">'CUADRO 1,4'!$A$5:$N$32</definedName>
    <definedName name="PAX_NACIONAL" localSheetId="8">'CUADRO 1,7'!$A$5:$H$32</definedName>
    <definedName name="PAX_NACIONAL" localSheetId="9">'CUADRO 1,8'!$A$5:$H$55</definedName>
    <definedName name="PAX_NACIONAL" localSheetId="12">'CUADRO 1,9'!$A$5:$H$44</definedName>
    <definedName name="PAX_NACIONAL" localSheetId="15">'CUADRO 1.10'!$A$5:$N$53</definedName>
    <definedName name="PAX_NACIONAL" localSheetId="16">'CUADRO 1.11'!$A$5:$N$55</definedName>
    <definedName name="PAX_NACIONAL" localSheetId="17">'CUADRO 1.12'!$A$5:$N$19</definedName>
    <definedName name="PAX_NACIONAL" localSheetId="18">'CUADRO 1.13'!$A$5:$N$12</definedName>
    <definedName name="PAX_NACIONAL" localSheetId="5">'CUADRO 1.5'!$A$5:$N$34</definedName>
    <definedName name="PAX_NACIONAL" localSheetId="6">'CUADRO 1.6'!$A$5:$H$46</definedName>
    <definedName name="PAX_NACIONAL" localSheetId="7">'CUADRO 1.6 B'!$A$5:$H$61</definedName>
    <definedName name="PAX_NACIONAL" localSheetId="10">'CUADRO 1.8 B'!$A$5:$N$37</definedName>
    <definedName name="PAX_NACIONAL" localSheetId="11">'CUADRO 1.8 C'!$A$5:$N$54</definedName>
    <definedName name="PAX_NACIONAL" localSheetId="13">'CUADRO 1.9 B'!$A$5:$N$36</definedName>
    <definedName name="PAX_NACIONAL" localSheetId="14">'CUADRO 1.9C'!$A$5:$N$57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<sst xmlns="http://schemas.openxmlformats.org/spreadsheetml/2006/main" count="1042" uniqueCount="363">
  <si>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</si>
  <si>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</si>
  <si>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</si>
  <si>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</si>
  <si>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</si>
  <si>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</si>
  <si>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</si>
  <si>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</si>
  <si>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</si>
  <si>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</si>
  <si>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</si>
  <si>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</si>
  <si>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</si>
  <si>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</si>
  <si>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</si>
  <si>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</si>
  <si>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</si>
  <si>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</si>
  <si>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</si>
  <si>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</si>
  <si>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</si>
  <si>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</si>
  <si>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</si>
  <si>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</si>
  <si>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</si>
  <si>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</si>
  <si>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</si>
  <si>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</si>
  <si>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</si>
  <si>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May 2009</t>
  </si>
  <si>
    <t>Ene- May 2010</t>
  </si>
  <si>
    <t>Variación Mensual %</t>
  </si>
  <si>
    <t>May 2010 - May 2009</t>
  </si>
  <si>
    <t>Variación Acumulada %</t>
  </si>
  <si>
    <t>Ene - May 2010 / Ene - May 2009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</si>
  <si>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</si>
  <si>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</si>
  <si>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</si>
  <si>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</si>
  <si>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</si>
  <si>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</si>
  <si>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Mayo 2010</t>
  </si>
  <si>
    <t>% PART</t>
  </si>
  <si>
    <t>Mayo 2009</t>
  </si>
  <si>
    <t>% Var.</t>
  </si>
  <si>
    <t>Ene - May 2010</t>
  </si>
  <si>
    <t>Ene - May 2009</t>
  </si>
  <si>
    <t>Avianca</t>
  </si>
  <si>
    <t>Aires</t>
  </si>
  <si>
    <t>SAM</t>
  </si>
  <si>
    <t>Aerorepublica</t>
  </si>
  <si>
    <t>Satena</t>
  </si>
  <si>
    <t>Easy Fly</t>
  </si>
  <si>
    <t>Aer. Antioquia</t>
  </si>
  <si>
    <t xml:space="preserve">Información provisional. </t>
  </si>
  <si>
    <t>Fuente: Empresas Aéreas Archivo Origen-Destino.  *: Variación superior al 500%</t>
  </si>
  <si>
    <t>Cuadro 1.3 Carga nacional por empresa</t>
  </si>
  <si>
    <t>Aerosucre</t>
  </si>
  <si>
    <t>Arkas</t>
  </si>
  <si>
    <t>LAS</t>
  </si>
  <si>
    <t>Tampa</t>
  </si>
  <si>
    <t>Sadelca</t>
  </si>
  <si>
    <t>Selva</t>
  </si>
  <si>
    <t>Air Colombia</t>
  </si>
  <si>
    <t>Otras</t>
  </si>
  <si>
    <t>Continental</t>
  </si>
  <si>
    <t>Información provisional. Carga en toneladas</t>
  </si>
  <si>
    <t>Fuente: Empresas Aéreas</t>
  </si>
  <si>
    <t>Cuadro 1.4 Pasajeros internacionales por empresa</t>
  </si>
  <si>
    <t>Aerolínea</t>
  </si>
  <si>
    <t xml:space="preserve">Mayo 2009 </t>
  </si>
  <si>
    <t>Copa</t>
  </si>
  <si>
    <t>American</t>
  </si>
  <si>
    <t>Spirit Airlines</t>
  </si>
  <si>
    <t>Lan Peru</t>
  </si>
  <si>
    <t>Taca</t>
  </si>
  <si>
    <t>Iberia</t>
  </si>
  <si>
    <t>Air France</t>
  </si>
  <si>
    <t>Mexicana</t>
  </si>
  <si>
    <t>Delta</t>
  </si>
  <si>
    <t>Jetblue</t>
  </si>
  <si>
    <t>Lan Chile</t>
  </si>
  <si>
    <t>Air Canada</t>
  </si>
  <si>
    <t>Lacsa</t>
  </si>
  <si>
    <t>VRG Lineas Aereas</t>
  </si>
  <si>
    <t>Aerogal</t>
  </si>
  <si>
    <t>Aerol. Argentinas</t>
  </si>
  <si>
    <t>Tame</t>
  </si>
  <si>
    <t>Cubana</t>
  </si>
  <si>
    <t>Dutch Antilles</t>
  </si>
  <si>
    <t>Air Comet</t>
  </si>
  <si>
    <t>Información provisional. *: Variación superior a 500%.</t>
  </si>
  <si>
    <t>Cuadro 1.5 Carga internacional por empresa</t>
  </si>
  <si>
    <t>Linea A. Carguera de Col.</t>
  </si>
  <si>
    <t>Arrow</t>
  </si>
  <si>
    <t>Centurion</t>
  </si>
  <si>
    <t>Martinair</t>
  </si>
  <si>
    <t>Florida West</t>
  </si>
  <si>
    <t>Ups</t>
  </si>
  <si>
    <t>Mas Air</t>
  </si>
  <si>
    <t>Absa</t>
  </si>
  <si>
    <t>Cargolux</t>
  </si>
  <si>
    <t>Fedex</t>
  </si>
  <si>
    <t xml:space="preserve">Información provisional. *: Variación superior a 500%.  </t>
  </si>
  <si>
    <t>Cuadro 1.6 Pasajeros nacionales por principales rutas</t>
  </si>
  <si>
    <t>RUTA</t>
  </si>
  <si>
    <t xml:space="preserve">TOTAL 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</si>
  <si>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</si>
  <si>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</si>
  <si>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</si>
  <si>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</si>
  <si>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</si>
  <si>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</si>
  <si>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</si>
  <si>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</si>
  <si>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BOG-MTR-BOG</t>
  </si>
  <si>
    <t>BOG-ADZ-BOG</t>
  </si>
  <si>
    <t>BOG-VUP-BOG</t>
  </si>
  <si>
    <t>BOG-NVA-BOG</t>
  </si>
  <si>
    <t>CLO-MDE-CLO</t>
  </si>
  <si>
    <t>BOG-MZL-BOG</t>
  </si>
  <si>
    <t>BOG-EYP-BOG</t>
  </si>
  <si>
    <t>BOG-AXM-BOG</t>
  </si>
  <si>
    <t>BOG-EOH-BOG</t>
  </si>
  <si>
    <t>CTG-MDE-CTG</t>
  </si>
  <si>
    <t>APO-EOH-APO</t>
  </si>
  <si>
    <t>EOH-UIB-EOH</t>
  </si>
  <si>
    <t>BOG-PSO-BOG</t>
  </si>
  <si>
    <t>BAQ-MDE-BAQ</t>
  </si>
  <si>
    <t>BOG-LET-BOG</t>
  </si>
  <si>
    <t>BOG-IBE-BOG</t>
  </si>
  <si>
    <t>EOH-MTR-EOH</t>
  </si>
  <si>
    <t>CLO-CTG-CLO</t>
  </si>
  <si>
    <t>BOG-PPN-BOG</t>
  </si>
  <si>
    <t>CLO-BAQ-CLO</t>
  </si>
  <si>
    <t>ADZ-CLO-ADZ</t>
  </si>
  <si>
    <t>CUC-BGA-CUC</t>
  </si>
  <si>
    <t>ADZ-MDE-ADZ</t>
  </si>
  <si>
    <t>MDE-SMR-MDE</t>
  </si>
  <si>
    <t>BOG-AUC-BOG</t>
  </si>
  <si>
    <t>EOH-PEI-EOH</t>
  </si>
  <si>
    <t>BOG-FLA-BOG</t>
  </si>
  <si>
    <t>CLO-PSO-CLO</t>
  </si>
  <si>
    <t>BOG-VVC-BOG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</si>
  <si>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</si>
  <si>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</si>
  <si>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</si>
  <si>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</si>
  <si>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</si>
  <si>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</si>
  <si>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</si>
  <si>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</si>
  <si>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</si>
  <si>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</si>
  <si>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</si>
  <si>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</si>
  <si>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</si>
  <si>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</si>
  <si>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</si>
  <si>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</si>
  <si>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BOG-FLL-BOG</t>
  </si>
  <si>
    <t>MDE-MIA-MDE</t>
  </si>
  <si>
    <t>BOG-NYC-BOG</t>
  </si>
  <si>
    <t>CLO-MIA-CLO</t>
  </si>
  <si>
    <t>BOG-IAH-BOG</t>
  </si>
  <si>
    <t>BOG-ORL-BOG</t>
  </si>
  <si>
    <t>BOG-ATL-BOG</t>
  </si>
  <si>
    <t>BAQ-MIA-BAQ</t>
  </si>
  <si>
    <t>BOG-YYZ-BOG</t>
  </si>
  <si>
    <t>CTG-FLL-CTG</t>
  </si>
  <si>
    <t>SURAMERICA</t>
  </si>
  <si>
    <t>BOG-LIM-BOG</t>
  </si>
  <si>
    <t>BOG-UIO-BOG</t>
  </si>
  <si>
    <t>BOG-CCS-BOG</t>
  </si>
  <si>
    <t>BOG-SAO-BOG</t>
  </si>
  <si>
    <t>BOG-BUE-BOG</t>
  </si>
  <si>
    <t>MDE-UIO-MDE</t>
  </si>
  <si>
    <t>BOG-SCL-BOG</t>
  </si>
  <si>
    <t>BOG-GYE-BOG</t>
  </si>
  <si>
    <t>MDE-LIM-MDE</t>
  </si>
  <si>
    <t>CLO-UIO-CLO</t>
  </si>
  <si>
    <t>MDE-CCS-MDE</t>
  </si>
  <si>
    <t>EUROPA</t>
  </si>
  <si>
    <t>BOG-MAD-BOG</t>
  </si>
  <si>
    <t>BOG-CDG-BOG</t>
  </si>
  <si>
    <t>CLO-MAD-CLO</t>
  </si>
  <si>
    <t>BOG-BCN-BOG</t>
  </si>
  <si>
    <t>MDE-MAD-MDE</t>
  </si>
  <si>
    <t>CENTRO AMERICA</t>
  </si>
  <si>
    <t>BOG-PTY-BOG</t>
  </si>
  <si>
    <t>BOG-MEX-BOG</t>
  </si>
  <si>
    <t>MDE-PTY-MDE</t>
  </si>
  <si>
    <t>CLO-PTY-CLO</t>
  </si>
  <si>
    <t>BOG-SJO-BOG</t>
  </si>
  <si>
    <t>BAQ-PTY-BAQ</t>
  </si>
  <si>
    <t>BOG-SDQ-BOG</t>
  </si>
  <si>
    <t>ISLAS CARIBE</t>
  </si>
  <si>
    <t>BOG-AUA-BOG</t>
  </si>
  <si>
    <t>BOG-CUR-BOG</t>
  </si>
  <si>
    <t>BOG-HAV-BOG</t>
  </si>
  <si>
    <t>CLO-AUA-CLO</t>
  </si>
  <si>
    <t>MDE-AUA-MDE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</si>
  <si>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</si>
  <si>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</si>
  <si>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</si>
  <si>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</si>
  <si>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Mayo 2010</t>
  </si>
  <si>
    <t>Enero - Mayo 2009</t>
  </si>
  <si>
    <t>NORTEAMÉRICA</t>
  </si>
  <si>
    <t>ESTADOS UNIDOS</t>
  </si>
  <si>
    <t>CANADA</t>
  </si>
  <si>
    <t>PUERTO RICO</t>
  </si>
  <si>
    <t>ECUADOR</t>
  </si>
  <si>
    <t>PERU</t>
  </si>
  <si>
    <t>VENEZUELA</t>
  </si>
  <si>
    <t>ARGENTINA</t>
  </si>
  <si>
    <t>BRASIL</t>
  </si>
  <si>
    <t>CHILE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</si>
  <si>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</si>
  <si>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</si>
  <si>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</si>
  <si>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</si>
  <si>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</si>
  <si>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</si>
  <si>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</si>
  <si>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</si>
  <si>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</si>
  <si>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</si>
  <si>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</si>
  <si>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</si>
  <si>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</si>
  <si>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</si>
  <si>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</si>
  <si>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</si>
  <si>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</si>
  <si>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</si>
  <si>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>BOG-CPQ-BOG</t>
  </si>
  <si>
    <t>BOG-AMS-BOG</t>
  </si>
  <si>
    <t>BOG-LUX-BOG</t>
  </si>
  <si>
    <t>Información provisional. Carga en toneladas. *: Variación superior a 500%.</t>
  </si>
  <si>
    <t>Fuente: Empresas Aéreas archivo Origen-Destino.</t>
  </si>
  <si>
    <t>Cuadro 1.9B Carga Internacional por Continente y País</t>
  </si>
  <si>
    <t>HOLANDA</t>
  </si>
  <si>
    <t>LUXEMBURGO</t>
  </si>
  <si>
    <t>BARBADOS</t>
  </si>
  <si>
    <t>Información Provisional. *: Variación superior a 500%. Fuente: Empresas Aéreas. Carga en toneladas.</t>
  </si>
  <si>
    <t>Cuadro 1.9C Carga Internacional por Continente y Empresa</t>
  </si>
  <si>
    <t>Cuadro 1.10 Pasajeros Nacionales por Aeropuerto</t>
  </si>
  <si>
    <t>AEROPUERTO</t>
  </si>
  <si>
    <t>BOGOTA</t>
  </si>
  <si>
    <t>RIONEGRO - ANTIOQUIA</t>
  </si>
  <si>
    <t>CALI</t>
  </si>
  <si>
    <t>CARTAGENA</t>
  </si>
  <si>
    <t>BARRANQUILLA</t>
  </si>
  <si>
    <t>BUCARAMANGA</t>
  </si>
  <si>
    <t>MEDELLIN</t>
  </si>
  <si>
    <t>SANTA MARTA</t>
  </si>
  <si>
    <t>CUCUTA</t>
  </si>
  <si>
    <t>SAN ANDRES - ISLA</t>
  </si>
  <si>
    <t>PEREIRA</t>
  </si>
  <si>
    <t>MONTERIA</t>
  </si>
  <si>
    <t>VALLEDUPAR</t>
  </si>
  <si>
    <t>NEIVA</t>
  </si>
  <si>
    <t>MANIZALES</t>
  </si>
  <si>
    <t>QUIBDO</t>
  </si>
  <si>
    <t>ARMENIA</t>
  </si>
  <si>
    <t>PASTO</t>
  </si>
  <si>
    <t>EL YOPAL</t>
  </si>
  <si>
    <t>CAREPA</t>
  </si>
  <si>
    <t>IBAGUE</t>
  </si>
  <si>
    <t>LETICIA</t>
  </si>
  <si>
    <t>BARRANCABERMEJA</t>
  </si>
  <si>
    <t>POPAYAN</t>
  </si>
  <si>
    <t>ARAUCA - MUNICIPIO</t>
  </si>
  <si>
    <t>VILLAVICENCIO</t>
  </si>
  <si>
    <t>COROZAL</t>
  </si>
  <si>
    <t>FLORENCIA</t>
  </si>
  <si>
    <t>PUERTO ASIS</t>
  </si>
  <si>
    <t>RIOHACHA</t>
  </si>
  <si>
    <t>TUMACO</t>
  </si>
  <si>
    <t>CAUCASIA</t>
  </si>
  <si>
    <t>PUERTO CARRENO</t>
  </si>
  <si>
    <t>GUAPI</t>
  </si>
  <si>
    <t>BAHIA SOLANO</t>
  </si>
  <si>
    <t>PROVIDENCIA</t>
  </si>
  <si>
    <t>PUERTO INIRIDA</t>
  </si>
  <si>
    <t>MITU</t>
  </si>
  <si>
    <t>SAN JOSE DEL GUAVIARE</t>
  </si>
  <si>
    <t>EL BAGRE</t>
  </si>
  <si>
    <t>REMEDIOS</t>
  </si>
  <si>
    <t>VILLA GARZON</t>
  </si>
  <si>
    <t>PUERTO LEGUIZAMO</t>
  </si>
  <si>
    <t>BUENAVENTURA</t>
  </si>
  <si>
    <t>NUQUI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</si>
  <si>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</si>
  <si>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</si>
  <si>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</si>
  <si>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MELGAR</t>
  </si>
  <si>
    <t>LA MACARENA</t>
  </si>
  <si>
    <t>LA URIBE</t>
  </si>
  <si>
    <t>MIRAFLORES - GUAVIARE</t>
  </si>
  <si>
    <t>SAN VICENTE DEL CAGUAN</t>
  </si>
  <si>
    <t>CARURU</t>
  </si>
  <si>
    <t>TARAIRA</t>
  </si>
  <si>
    <t>SANTA RITA - VICHADA</t>
  </si>
  <si>
    <t>GUAINIA (BARRANCO MINAS)</t>
  </si>
  <si>
    <t>CALOTO</t>
  </si>
  <si>
    <t>SOLANO</t>
  </si>
  <si>
    <t>LA PRIMAVERA</t>
  </si>
  <si>
    <t>LA PEDRERA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</si>
  <si>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</si>
  <si>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</si>
  <si>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</si>
  <si>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</si>
  <si>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</si>
  <si>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</si>
  <si>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</si>
  <si>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</si>
  <si>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</si>
  <si>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</si>
  <si>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</si>
  <si>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</si>
  <si>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</si>
  <si>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</si>
  <si>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</si>
  <si>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</si>
  <si>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</si>
  <si>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</si>
  <si>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</si>
  <si>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</si>
  <si>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</si>
  <si>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</si>
  <si>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</si>
  <si>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</si>
  <si>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</si>
  <si>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</si>
  <si>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</si>
  <si>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</si>
  <si>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</si>
  <si>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</si>
  <si>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</si>
  <si>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</si>
  <si>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</si>
  <si>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</si>
  <si>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</si>
  <si>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</si>
  <si>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</si>
  <si>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</si>
  <si>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</si>
  <si>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</si>
  <si>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</si>
  <si>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</si>
  <si>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</si>
  <si>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</si>
  <si>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</si>
  <si>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</si>
  <si>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</si>
  <si>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</si>
  <si>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</si>
  <si>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</si>
  <si>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</si>
  <si>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Mayo 2010</t>
  </si>
  <si>
    <t>CV CARGO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</si>
</sst>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b/>
      <sz val="11"/>
      <color indexed="12"/>
      <name val="Century Gothic"/>
      <family val="2"/>
    </font>
    <font>
      <sz val="9"/>
      <name val="Century Gothic"/>
      <family val="2"/>
    </font>
    <font>
      <b/>
      <sz val="15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48"/>
      <name val="Arial"/>
      <family val="2"/>
    </font>
    <font>
      <b/>
      <sz val="13"/>
      <color indexed="12"/>
      <name val="Century Gothic"/>
      <family val="2"/>
    </font>
    <font>
      <b/>
      <u val="single"/>
      <sz val="15"/>
      <color indexed="48"/>
      <name val="Arial"/>
      <family val="2"/>
    </font>
    <font>
      <sz val="13"/>
      <color indexed="12"/>
      <name val="Century Gothic"/>
      <family val="2"/>
    </font>
    <font>
      <sz val="8"/>
      <name val="Arial"/>
      <family val="0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5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double"/>
    </border>
    <border>
      <left style="medium"/>
      <right style="medium"/>
      <top style="medium"/>
      <bottom style="medium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72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3" fillId="2" borderId="10" xfId="45" applyFont="1" applyFill="1" applyBorder="1" applyAlignment="1">
      <alignment horizontal="center"/>
    </xf>
    <xf numFmtId="37" fontId="23" fillId="2" borderId="11" xfId="45" applyFont="1" applyFill="1" applyBorder="1" applyAlignment="1">
      <alignment horizontal="center"/>
    </xf>
    <xf numFmtId="37" fontId="24" fillId="7" borderId="12" xfId="63" applyFont="1" applyFill="1" applyBorder="1" applyAlignment="1">
      <alignment horizontal="center" vertical="center"/>
      <protection/>
    </xf>
    <xf numFmtId="37" fontId="24" fillId="7" borderId="13" xfId="63" applyFont="1" applyFill="1" applyBorder="1" applyAlignment="1">
      <alignment horizontal="center" vertical="center"/>
      <protection/>
    </xf>
    <xf numFmtId="37" fontId="24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horizontal="center" vertical="center"/>
      <protection/>
    </xf>
    <xf numFmtId="37" fontId="24" fillId="7" borderId="0" xfId="63" applyFont="1" applyFill="1" applyBorder="1" applyAlignment="1">
      <alignment horizontal="center" vertical="center"/>
      <protection/>
    </xf>
    <xf numFmtId="37" fontId="24" fillId="7" borderId="16" xfId="63" applyFont="1" applyFill="1" applyBorder="1" applyAlignment="1">
      <alignment horizontal="center" vertical="center"/>
      <protection/>
    </xf>
    <xf numFmtId="37" fontId="25" fillId="7" borderId="17" xfId="63" applyFont="1" applyFill="1" applyBorder="1" applyAlignment="1">
      <alignment vertical="center"/>
      <protection/>
    </xf>
    <xf numFmtId="37" fontId="25" fillId="7" borderId="18" xfId="63" applyFont="1" applyFill="1" applyBorder="1" applyAlignment="1">
      <alignment vertical="center"/>
      <protection/>
    </xf>
    <xf numFmtId="37" fontId="22" fillId="7" borderId="18" xfId="63" applyFont="1" applyFill="1" applyBorder="1">
      <alignment/>
      <protection/>
    </xf>
    <xf numFmtId="37" fontId="22" fillId="7" borderId="19" xfId="63" applyFont="1" applyFill="1" applyBorder="1">
      <alignment/>
      <protection/>
    </xf>
    <xf numFmtId="37" fontId="26" fillId="7" borderId="12" xfId="63" applyFont="1" applyFill="1" applyBorder="1">
      <alignment/>
      <protection/>
    </xf>
    <xf numFmtId="37" fontId="26" fillId="7" borderId="14" xfId="63" applyFont="1" applyFill="1" applyBorder="1">
      <alignment/>
      <protection/>
    </xf>
    <xf numFmtId="37" fontId="25" fillId="7" borderId="12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" vertical="center"/>
      <protection/>
    </xf>
    <xf numFmtId="37" fontId="25" fillId="7" borderId="14" xfId="63" applyFont="1" applyFill="1" applyBorder="1" applyAlignment="1" applyProtection="1">
      <alignment horizontal="center" vertical="center"/>
      <protection/>
    </xf>
    <xf numFmtId="37" fontId="25" fillId="7" borderId="12" xfId="63" applyFont="1" applyFill="1" applyBorder="1" applyAlignment="1">
      <alignment horizontal="center" vertical="center"/>
      <protection/>
    </xf>
    <xf numFmtId="37" fontId="25" fillId="7" borderId="13" xfId="63" applyFont="1" applyFill="1" applyBorder="1" applyAlignment="1">
      <alignment horizontal="center" vertical="center"/>
      <protection/>
    </xf>
    <xf numFmtId="37" fontId="25" fillId="7" borderId="20" xfId="63" applyFont="1" applyFill="1" applyBorder="1" applyAlignment="1">
      <alignment horizontal="center" vertical="center"/>
      <protection/>
    </xf>
    <xf numFmtId="37" fontId="25" fillId="7" borderId="14" xfId="63" applyFont="1" applyFill="1" applyBorder="1" applyAlignment="1">
      <alignment horizontal="center" vertical="center"/>
      <protection/>
    </xf>
    <xf numFmtId="37" fontId="26" fillId="7" borderId="15" xfId="63" applyFont="1" applyFill="1" applyBorder="1">
      <alignment/>
      <protection/>
    </xf>
    <xf numFmtId="37" fontId="26" fillId="7" borderId="16" xfId="63" applyFont="1" applyFill="1" applyBorder="1">
      <alignment/>
      <protection/>
    </xf>
    <xf numFmtId="37" fontId="25" fillId="7" borderId="15" xfId="63" applyFont="1" applyFill="1" applyBorder="1" applyAlignment="1" applyProtection="1">
      <alignment horizontal="center" vertical="center"/>
      <protection/>
    </xf>
    <xf numFmtId="37" fontId="25" fillId="7" borderId="0" xfId="63" applyFont="1" applyFill="1" applyBorder="1" applyAlignment="1" applyProtection="1">
      <alignment horizontal="center" vertical="center"/>
      <protection/>
    </xf>
    <xf numFmtId="37" fontId="25" fillId="7" borderId="16" xfId="63" applyFont="1" applyFill="1" applyBorder="1" applyAlignment="1" applyProtection="1">
      <alignment horizontal="center" vertical="center"/>
      <protection/>
    </xf>
    <xf numFmtId="37" fontId="25" fillId="7" borderId="15" xfId="63" applyFont="1" applyFill="1" applyBorder="1" applyAlignment="1">
      <alignment horizontal="center" vertical="center"/>
      <protection/>
    </xf>
    <xf numFmtId="37" fontId="25" fillId="7" borderId="0" xfId="63" applyFont="1" applyFill="1" applyBorder="1" applyAlignment="1">
      <alignment horizontal="center" vertical="center"/>
      <protection/>
    </xf>
    <xf numFmtId="37" fontId="27" fillId="7" borderId="21" xfId="63" applyFont="1" applyFill="1" applyBorder="1">
      <alignment/>
      <protection/>
    </xf>
    <xf numFmtId="37" fontId="27" fillId="7" borderId="16" xfId="63" applyFont="1" applyFill="1" applyBorder="1">
      <alignment/>
      <protection/>
    </xf>
    <xf numFmtId="37" fontId="28" fillId="7" borderId="15" xfId="63" applyFont="1" applyFill="1" applyBorder="1" applyAlignment="1">
      <alignment horizontal="center"/>
      <protection/>
    </xf>
    <xf numFmtId="37" fontId="28" fillId="7" borderId="16" xfId="63" applyFont="1" applyFill="1" applyBorder="1" applyAlignment="1">
      <alignment horizontal="center"/>
      <protection/>
    </xf>
    <xf numFmtId="37" fontId="29" fillId="7" borderId="12" xfId="63" applyFont="1" applyFill="1" applyBorder="1" applyAlignment="1">
      <alignment horizontal="center" vertical="center"/>
      <protection/>
    </xf>
    <xf numFmtId="37" fontId="29" fillId="7" borderId="22" xfId="63" applyFont="1" applyFill="1" applyBorder="1" applyAlignment="1">
      <alignment horizontal="center" vertical="center"/>
      <protection/>
    </xf>
    <xf numFmtId="37" fontId="29" fillId="7" borderId="13" xfId="63" applyFont="1" applyFill="1" applyBorder="1" applyAlignment="1">
      <alignment horizontal="center" vertical="center"/>
      <protection/>
    </xf>
    <xf numFmtId="37" fontId="29" fillId="7" borderId="23" xfId="63" applyFont="1" applyFill="1" applyBorder="1" applyAlignment="1">
      <alignment horizontal="center" vertical="center" wrapText="1"/>
      <protection/>
    </xf>
    <xf numFmtId="37" fontId="25" fillId="7" borderId="12" xfId="63" applyFont="1" applyFill="1" applyBorder="1" applyAlignment="1" applyProtection="1">
      <alignment horizontal="centerContinuous" vertical="center"/>
      <protection/>
    </xf>
    <xf numFmtId="37" fontId="29" fillId="7" borderId="13" xfId="63" applyFont="1" applyFill="1" applyBorder="1" applyAlignment="1">
      <alignment horizontal="centerContinuous" vertical="center"/>
      <protection/>
    </xf>
    <xf numFmtId="37" fontId="29" fillId="7" borderId="14" xfId="63" applyFont="1" applyFill="1" applyBorder="1" applyAlignment="1">
      <alignment horizontal="centerContinuous" vertical="center"/>
      <protection/>
    </xf>
    <xf numFmtId="37" fontId="28" fillId="7" borderId="13" xfId="63" applyFont="1" applyFill="1" applyBorder="1" applyAlignment="1" applyProtection="1">
      <alignment horizontal="center" vertical="center"/>
      <protection/>
    </xf>
    <xf numFmtId="37" fontId="28" fillId="7" borderId="24" xfId="63" applyFont="1" applyFill="1" applyBorder="1" applyAlignment="1">
      <alignment horizontal="center" vertical="center" wrapText="1"/>
      <protection/>
    </xf>
    <xf numFmtId="37" fontId="28" fillId="7" borderId="20" xfId="63" applyFont="1" applyFill="1" applyBorder="1" applyAlignment="1">
      <alignment horizontal="center" vertical="center"/>
      <protection/>
    </xf>
    <xf numFmtId="37" fontId="28" fillId="7" borderId="25" xfId="63" applyFont="1" applyFill="1" applyBorder="1" applyAlignment="1">
      <alignment horizontal="center" vertical="center" wrapText="1"/>
      <protection/>
    </xf>
    <xf numFmtId="37" fontId="30" fillId="7" borderId="15" xfId="63" applyFont="1" applyFill="1" applyBorder="1" applyAlignment="1">
      <alignment horizontal="center" vertical="center"/>
      <protection/>
    </xf>
    <xf numFmtId="37" fontId="30" fillId="7" borderId="26" xfId="63" applyFont="1" applyFill="1" applyBorder="1" applyAlignment="1">
      <alignment horizontal="center" vertical="center"/>
      <protection/>
    </xf>
    <xf numFmtId="37" fontId="30" fillId="7" borderId="0" xfId="63" applyFont="1" applyFill="1" applyBorder="1" applyAlignment="1">
      <alignment horizontal="center" vertical="center"/>
      <protection/>
    </xf>
    <xf numFmtId="37" fontId="30" fillId="7" borderId="27" xfId="63" applyFont="1" applyFill="1" applyBorder="1" applyAlignment="1">
      <alignment horizontal="center" vertical="center" wrapText="1"/>
      <protection/>
    </xf>
    <xf numFmtId="37" fontId="29" fillId="7" borderId="28" xfId="63" applyFont="1" applyFill="1" applyBorder="1" applyAlignment="1" applyProtection="1">
      <alignment horizontal="fill"/>
      <protection/>
    </xf>
    <xf numFmtId="37" fontId="29" fillId="7" borderId="29" xfId="63" applyFont="1" applyFill="1" applyBorder="1" applyAlignment="1" applyProtection="1">
      <alignment horizontal="fill"/>
      <protection/>
    </xf>
    <xf numFmtId="37" fontId="29" fillId="7" borderId="30" xfId="63" applyFont="1" applyFill="1" applyBorder="1" applyAlignment="1" applyProtection="1">
      <alignment horizontal="fill"/>
      <protection/>
    </xf>
    <xf numFmtId="37" fontId="29" fillId="7" borderId="31" xfId="63" applyFont="1" applyFill="1" applyBorder="1" applyAlignment="1" applyProtection="1">
      <alignment horizontal="fill"/>
      <protection/>
    </xf>
    <xf numFmtId="37" fontId="31" fillId="7" borderId="0" xfId="63" applyFont="1" applyFill="1" applyBorder="1" applyAlignment="1">
      <alignment vertical="center"/>
      <protection/>
    </xf>
    <xf numFmtId="37" fontId="31" fillId="7" borderId="32" xfId="63" applyFont="1" applyFill="1" applyBorder="1" applyAlignment="1">
      <alignment horizontal="center" vertical="center" wrapText="1"/>
      <protection/>
    </xf>
    <xf numFmtId="37" fontId="31" fillId="7" borderId="21" xfId="63" applyFont="1" applyFill="1" applyBorder="1" applyAlignment="1">
      <alignment horizontal="center" vertical="center"/>
      <protection/>
    </xf>
    <xf numFmtId="37" fontId="31" fillId="7" borderId="33" xfId="63" applyFont="1" applyFill="1" applyBorder="1" applyAlignment="1">
      <alignment horizontal="center" vertical="center" wrapText="1"/>
      <protection/>
    </xf>
    <xf numFmtId="37" fontId="26" fillId="7" borderId="17" xfId="63" applyFont="1" applyFill="1" applyBorder="1" applyAlignment="1" applyProtection="1">
      <alignment horizontal="centerContinuous"/>
      <protection/>
    </xf>
    <xf numFmtId="37" fontId="26" fillId="7" borderId="19" xfId="63" applyFont="1" applyFill="1" applyBorder="1" applyAlignment="1">
      <alignment horizontal="centerContinuous"/>
      <protection/>
    </xf>
    <xf numFmtId="37" fontId="30" fillId="7" borderId="17" xfId="63" applyFont="1" applyFill="1" applyBorder="1" applyAlignment="1">
      <alignment horizontal="center" vertical="center"/>
      <protection/>
    </xf>
    <xf numFmtId="37" fontId="30" fillId="7" borderId="34" xfId="63" applyFont="1" applyFill="1" applyBorder="1" applyAlignment="1">
      <alignment horizontal="center" vertical="center"/>
      <protection/>
    </xf>
    <xf numFmtId="37" fontId="30" fillId="7" borderId="18" xfId="63" applyFont="1" applyFill="1" applyBorder="1" applyAlignment="1">
      <alignment horizontal="center" vertical="center"/>
      <protection/>
    </xf>
    <xf numFmtId="37" fontId="30" fillId="7" borderId="35" xfId="63" applyFont="1" applyFill="1" applyBorder="1" applyAlignment="1">
      <alignment horizontal="center" vertical="center" wrapText="1"/>
      <protection/>
    </xf>
    <xf numFmtId="37" fontId="29" fillId="7" borderId="36" xfId="63" applyFont="1" applyFill="1" applyBorder="1" applyAlignment="1" applyProtection="1">
      <alignment horizontal="center"/>
      <protection/>
    </xf>
    <xf numFmtId="37" fontId="29" fillId="7" borderId="34" xfId="63" applyFont="1" applyFill="1" applyBorder="1" applyAlignment="1" applyProtection="1">
      <alignment horizontal="center"/>
      <protection/>
    </xf>
    <xf numFmtId="37" fontId="29" fillId="7" borderId="18" xfId="63" applyFont="1" applyFill="1" applyBorder="1" applyAlignment="1" applyProtection="1">
      <alignment horizontal="center"/>
      <protection/>
    </xf>
    <xf numFmtId="37" fontId="29" fillId="7" borderId="19" xfId="63" applyFont="1" applyFill="1" applyBorder="1" applyAlignment="1" applyProtection="1">
      <alignment horizontal="center"/>
      <protection/>
    </xf>
    <xf numFmtId="37" fontId="31" fillId="7" borderId="18" xfId="63" applyFont="1" applyFill="1" applyBorder="1" applyAlignment="1">
      <alignment vertical="center"/>
      <protection/>
    </xf>
    <xf numFmtId="37" fontId="31" fillId="7" borderId="37" xfId="63" applyFont="1" applyFill="1" applyBorder="1" applyAlignment="1">
      <alignment horizontal="center" vertical="center" wrapText="1"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22" fillId="0" borderId="20" xfId="63" applyNumberFormat="1" applyFont="1" applyFill="1" applyBorder="1" applyAlignment="1">
      <alignment horizontal="right"/>
      <protection/>
    </xf>
    <xf numFmtId="3" fontId="22" fillId="0" borderId="22" xfId="63" applyNumberFormat="1" applyFont="1" applyFill="1" applyBorder="1">
      <alignment/>
      <protection/>
    </xf>
    <xf numFmtId="3" fontId="22" fillId="0" borderId="13" xfId="63" applyNumberFormat="1" applyFont="1" applyFill="1" applyBorder="1">
      <alignment/>
      <protection/>
    </xf>
    <xf numFmtId="3" fontId="22" fillId="0" borderId="23" xfId="63" applyNumberFormat="1" applyFont="1" applyFill="1" applyBorder="1">
      <alignment/>
      <protection/>
    </xf>
    <xf numFmtId="3" fontId="22" fillId="0" borderId="12" xfId="63" applyNumberFormat="1" applyFont="1" applyFill="1" applyBorder="1" applyAlignment="1">
      <alignment horizontal="right"/>
      <protection/>
    </xf>
    <xf numFmtId="3" fontId="22" fillId="0" borderId="22" xfId="63" applyNumberFormat="1" applyFont="1" applyFill="1" applyBorder="1" applyAlignment="1">
      <alignment horizontal="right"/>
      <protection/>
    </xf>
    <xf numFmtId="37" fontId="22" fillId="0" borderId="13" xfId="63" applyFont="1" applyFill="1" applyBorder="1" applyProtection="1">
      <alignment/>
      <protection/>
    </xf>
    <xf numFmtId="37" fontId="22" fillId="0" borderId="12" xfId="63" applyFont="1" applyFill="1" applyBorder="1" applyAlignment="1" applyProtection="1">
      <alignment horizontal="right"/>
      <protection/>
    </xf>
    <xf numFmtId="37" fontId="22" fillId="0" borderId="22" xfId="63" applyFont="1" applyFill="1" applyBorder="1" applyAlignment="1" applyProtection="1">
      <alignment horizontal="right"/>
      <protection/>
    </xf>
    <xf numFmtId="37" fontId="22" fillId="0" borderId="14" xfId="63" applyFont="1" applyFill="1" applyBorder="1" applyProtection="1">
      <alignment/>
      <protection/>
    </xf>
    <xf numFmtId="37" fontId="22" fillId="0" borderId="38" xfId="63" applyFont="1" applyFill="1" applyBorder="1" applyProtection="1">
      <alignment/>
      <protection/>
    </xf>
    <xf numFmtId="37" fontId="22" fillId="0" borderId="13" xfId="63" applyFont="1" applyBorder="1">
      <alignment/>
      <protection/>
    </xf>
    <xf numFmtId="37" fontId="30" fillId="5" borderId="39" xfId="63" applyFont="1" applyFill="1" applyBorder="1">
      <alignment/>
      <protection/>
    </xf>
    <xf numFmtId="37" fontId="30" fillId="5" borderId="25" xfId="63" applyFont="1" applyFill="1" applyBorder="1">
      <alignment/>
      <protection/>
    </xf>
    <xf numFmtId="37" fontId="22" fillId="0" borderId="0" xfId="63" applyFont="1">
      <alignment/>
      <protection/>
    </xf>
    <xf numFmtId="37" fontId="33" fillId="0" borderId="15" xfId="63" applyFont="1" applyBorder="1">
      <alignment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22" fillId="0" borderId="21" xfId="63" applyNumberFormat="1" applyFont="1" applyFill="1" applyBorder="1" applyAlignment="1">
      <alignment horizontal="right"/>
      <protection/>
    </xf>
    <xf numFmtId="3" fontId="22" fillId="0" borderId="26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2" fillId="0" borderId="27" xfId="63" applyNumberFormat="1" applyFont="1" applyFill="1" applyBorder="1">
      <alignment/>
      <protection/>
    </xf>
    <xf numFmtId="3" fontId="22" fillId="0" borderId="15" xfId="63" applyNumberFormat="1" applyFont="1" applyFill="1" applyBorder="1" applyAlignment="1">
      <alignment horizontal="right"/>
      <protection/>
    </xf>
    <xf numFmtId="3" fontId="22" fillId="0" borderId="26" xfId="63" applyNumberFormat="1" applyFont="1" applyFill="1" applyBorder="1" applyAlignment="1">
      <alignment horizontal="right"/>
      <protection/>
    </xf>
    <xf numFmtId="37" fontId="22" fillId="0" borderId="0" xfId="63" applyFont="1" applyFill="1" applyBorder="1" applyProtection="1">
      <alignment/>
      <protection/>
    </xf>
    <xf numFmtId="37" fontId="22" fillId="0" borderId="15" xfId="63" applyFont="1" applyFill="1" applyBorder="1" applyAlignment="1" applyProtection="1">
      <alignment horizontal="right"/>
      <protection/>
    </xf>
    <xf numFmtId="37" fontId="22" fillId="0" borderId="26" xfId="63" applyFont="1" applyFill="1" applyBorder="1" applyAlignment="1" applyProtection="1">
      <alignment horizontal="right"/>
      <protection/>
    </xf>
    <xf numFmtId="37" fontId="22" fillId="0" borderId="16" xfId="63" applyFont="1" applyFill="1" applyBorder="1" applyProtection="1">
      <alignment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0" xfId="63" applyFont="1" applyBorder="1">
      <alignment/>
      <protection/>
    </xf>
    <xf numFmtId="37" fontId="30" fillId="5" borderId="21" xfId="63" applyFont="1" applyFill="1" applyBorder="1">
      <alignment/>
      <protection/>
    </xf>
    <xf numFmtId="37" fontId="30" fillId="5" borderId="33" xfId="63" applyFont="1" applyFill="1" applyBorder="1">
      <alignment/>
      <protection/>
    </xf>
    <xf numFmtId="37" fontId="32" fillId="0" borderId="0" xfId="63" applyFont="1">
      <alignment/>
      <protection/>
    </xf>
    <xf numFmtId="37" fontId="22" fillId="0" borderId="15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left"/>
      <protection/>
    </xf>
    <xf numFmtId="3" fontId="35" fillId="0" borderId="21" xfId="63" applyNumberFormat="1" applyFont="1" applyFill="1" applyBorder="1" applyAlignment="1">
      <alignment horizontal="right"/>
      <protection/>
    </xf>
    <xf numFmtId="3" fontId="35" fillId="0" borderId="26" xfId="63" applyNumberFormat="1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27" xfId="63" applyNumberFormat="1" applyFont="1" applyFill="1" applyBorder="1">
      <alignment/>
      <protection/>
    </xf>
    <xf numFmtId="3" fontId="35" fillId="0" borderId="15" xfId="63" applyNumberFormat="1" applyFont="1" applyFill="1" applyBorder="1" applyAlignment="1">
      <alignment horizontal="right"/>
      <protection/>
    </xf>
    <xf numFmtId="3" fontId="35" fillId="0" borderId="26" xfId="63" applyNumberFormat="1" applyFont="1" applyFill="1" applyBorder="1" applyAlignment="1">
      <alignment horizontal="right"/>
      <protection/>
    </xf>
    <xf numFmtId="37" fontId="35" fillId="0" borderId="0" xfId="63" applyFont="1" applyFill="1" applyBorder="1" applyProtection="1">
      <alignment/>
      <protection/>
    </xf>
    <xf numFmtId="37" fontId="35" fillId="0" borderId="15" xfId="63" applyFont="1" applyFill="1" applyBorder="1" applyAlignment="1" applyProtection="1">
      <alignment horizontal="right"/>
      <protection/>
    </xf>
    <xf numFmtId="37" fontId="35" fillId="0" borderId="26" xfId="63" applyFont="1" applyFill="1" applyBorder="1" applyAlignment="1" applyProtection="1">
      <alignment horizontal="right"/>
      <protection/>
    </xf>
    <xf numFmtId="37" fontId="35" fillId="0" borderId="16" xfId="63" applyFont="1" applyFill="1" applyBorder="1" applyProtection="1">
      <alignment/>
      <protection/>
    </xf>
    <xf numFmtId="37" fontId="35" fillId="0" borderId="40" xfId="63" applyFont="1" applyFill="1" applyBorder="1" applyAlignment="1" applyProtection="1">
      <alignment horizontal="right"/>
      <protection/>
    </xf>
    <xf numFmtId="37" fontId="35" fillId="0" borderId="0" xfId="63" applyFont="1" applyBorder="1">
      <alignment/>
      <protection/>
    </xf>
    <xf numFmtId="37" fontId="36" fillId="5" borderId="21" xfId="63" applyFont="1" applyFill="1" applyBorder="1">
      <alignment/>
      <protection/>
    </xf>
    <xf numFmtId="37" fontId="36" fillId="5" borderId="33" xfId="63" applyFont="1" applyFill="1" applyBorder="1">
      <alignment/>
      <protection/>
    </xf>
    <xf numFmtId="37" fontId="36" fillId="0" borderId="0" xfId="63" applyFont="1">
      <alignment/>
      <protection/>
    </xf>
    <xf numFmtId="37" fontId="22" fillId="0" borderId="32" xfId="63" applyFont="1" applyBorder="1">
      <alignment/>
      <protection/>
    </xf>
    <xf numFmtId="37" fontId="33" fillId="0" borderId="41" xfId="63" applyFont="1" applyBorder="1">
      <alignment/>
      <protection/>
    </xf>
    <xf numFmtId="37" fontId="22" fillId="0" borderId="42" xfId="63" applyFont="1" applyBorder="1">
      <alignment/>
      <protection/>
    </xf>
    <xf numFmtId="37" fontId="30" fillId="0" borderId="43" xfId="63" applyFont="1" applyFill="1" applyBorder="1" applyAlignment="1">
      <alignment vertical="center"/>
      <protection/>
    </xf>
    <xf numFmtId="37" fontId="32" fillId="0" borderId="30" xfId="63" applyFont="1" applyFill="1" applyBorder="1" applyAlignment="1" applyProtection="1">
      <alignment horizontal="left"/>
      <protection/>
    </xf>
    <xf numFmtId="3" fontId="22" fillId="0" borderId="44" xfId="63" applyNumberFormat="1" applyFont="1" applyFill="1" applyBorder="1" applyAlignment="1">
      <alignment horizontal="right"/>
      <protection/>
    </xf>
    <xf numFmtId="3" fontId="22" fillId="0" borderId="29" xfId="63" applyNumberFormat="1" applyFont="1" applyFill="1" applyBorder="1">
      <alignment/>
      <protection/>
    </xf>
    <xf numFmtId="3" fontId="22" fillId="0" borderId="30" xfId="63" applyNumberFormat="1" applyFont="1" applyFill="1" applyBorder="1">
      <alignment/>
      <protection/>
    </xf>
    <xf numFmtId="3" fontId="22" fillId="0" borderId="45" xfId="63" applyNumberFormat="1" applyFont="1" applyFill="1" applyBorder="1">
      <alignment/>
      <protection/>
    </xf>
    <xf numFmtId="37" fontId="22" fillId="0" borderId="43" xfId="63" applyFont="1" applyFill="1" applyBorder="1" applyAlignment="1" applyProtection="1">
      <alignment horizontal="right"/>
      <protection/>
    </xf>
    <xf numFmtId="37" fontId="22" fillId="0" borderId="29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Protection="1">
      <alignment/>
      <protection/>
    </xf>
    <xf numFmtId="37" fontId="22" fillId="0" borderId="31" xfId="63" applyFont="1" applyFill="1" applyBorder="1" applyProtection="1">
      <alignment/>
      <protection/>
    </xf>
    <xf numFmtId="37" fontId="22" fillId="0" borderId="46" xfId="63" applyFont="1" applyFill="1" applyBorder="1" applyAlignment="1" applyProtection="1">
      <alignment horizontal="right"/>
      <protection/>
    </xf>
    <xf numFmtId="37" fontId="22" fillId="0" borderId="30" xfId="63" applyFont="1" applyBorder="1">
      <alignment/>
      <protection/>
    </xf>
    <xf numFmtId="37" fontId="30" fillId="5" borderId="47" xfId="63" applyFont="1" applyFill="1" applyBorder="1">
      <alignment/>
      <protection/>
    </xf>
    <xf numFmtId="37" fontId="30" fillId="5" borderId="48" xfId="63" applyFont="1" applyFill="1" applyBorder="1">
      <alignment/>
      <protection/>
    </xf>
    <xf numFmtId="37" fontId="28" fillId="0" borderId="15" xfId="63" applyFont="1" applyFill="1" applyBorder="1" applyAlignment="1" applyProtection="1">
      <alignment vertical="center"/>
      <protection/>
    </xf>
    <xf numFmtId="3" fontId="22" fillId="0" borderId="21" xfId="63" applyNumberFormat="1" applyFont="1" applyFill="1" applyBorder="1" applyAlignment="1">
      <alignment horizontal="right"/>
      <protection/>
    </xf>
    <xf numFmtId="3" fontId="22" fillId="0" borderId="26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2" fillId="0" borderId="27" xfId="63" applyNumberFormat="1" applyFont="1" applyFill="1" applyBorder="1">
      <alignment/>
      <protection/>
    </xf>
    <xf numFmtId="3" fontId="22" fillId="0" borderId="15" xfId="63" applyNumberFormat="1" applyFont="1" applyFill="1" applyBorder="1">
      <alignment/>
      <protection/>
    </xf>
    <xf numFmtId="3" fontId="22" fillId="0" borderId="26" xfId="63" applyNumberFormat="1" applyFont="1" applyFill="1" applyBorder="1" applyAlignment="1">
      <alignment horizontal="right"/>
      <protection/>
    </xf>
    <xf numFmtId="37" fontId="22" fillId="0" borderId="0" xfId="63" applyFont="1" applyFill="1" applyBorder="1" applyProtection="1">
      <alignment/>
      <protection/>
    </xf>
    <xf numFmtId="37" fontId="22" fillId="0" borderId="15" xfId="63" applyFont="1" applyFill="1" applyBorder="1" applyAlignment="1" applyProtection="1">
      <alignment horizontal="right"/>
      <protection/>
    </xf>
    <xf numFmtId="37" fontId="22" fillId="0" borderId="26" xfId="63" applyFont="1" applyFill="1" applyBorder="1" applyAlignment="1" applyProtection="1">
      <alignment horizontal="right"/>
      <protection/>
    </xf>
    <xf numFmtId="37" fontId="22" fillId="0" borderId="16" xfId="63" applyFont="1" applyFill="1" applyBorder="1" applyProtection="1">
      <alignment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0" xfId="63" applyFont="1" applyBorder="1">
      <alignment/>
      <protection/>
    </xf>
    <xf numFmtId="37" fontId="30" fillId="5" borderId="49" xfId="63" applyFont="1" applyFill="1" applyBorder="1">
      <alignment/>
      <protection/>
    </xf>
    <xf numFmtId="37" fontId="30" fillId="5" borderId="33" xfId="63" applyFont="1" applyFill="1" applyBorder="1">
      <alignment/>
      <protection/>
    </xf>
    <xf numFmtId="37" fontId="28" fillId="0" borderId="15" xfId="63" applyFont="1" applyFill="1" applyBorder="1" applyAlignment="1" applyProtection="1">
      <alignment vertical="center"/>
      <protection/>
    </xf>
    <xf numFmtId="37" fontId="37" fillId="0" borderId="41" xfId="63" applyFont="1" applyFill="1" applyBorder="1" applyAlignment="1" applyProtection="1">
      <alignment vertical="center"/>
      <protection/>
    </xf>
    <xf numFmtId="3" fontId="35" fillId="0" borderId="21" xfId="63" applyNumberFormat="1" applyFont="1" applyFill="1" applyBorder="1" applyAlignment="1">
      <alignment horizontal="right"/>
      <protection/>
    </xf>
    <xf numFmtId="3" fontId="35" fillId="0" borderId="26" xfId="63" applyNumberFormat="1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27" xfId="63" applyNumberFormat="1" applyFont="1" applyFill="1" applyBorder="1">
      <alignment/>
      <protection/>
    </xf>
    <xf numFmtId="3" fontId="35" fillId="0" borderId="15" xfId="63" applyNumberFormat="1" applyFont="1" applyFill="1" applyBorder="1">
      <alignment/>
      <protection/>
    </xf>
    <xf numFmtId="3" fontId="35" fillId="0" borderId="26" xfId="63" applyNumberFormat="1" applyFont="1" applyFill="1" applyBorder="1" applyAlignment="1">
      <alignment horizontal="right"/>
      <protection/>
    </xf>
    <xf numFmtId="37" fontId="35" fillId="0" borderId="0" xfId="63" applyFont="1" applyFill="1" applyBorder="1" applyProtection="1">
      <alignment/>
      <protection/>
    </xf>
    <xf numFmtId="37" fontId="35" fillId="0" borderId="15" xfId="63" applyFont="1" applyFill="1" applyBorder="1" applyAlignment="1" applyProtection="1">
      <alignment horizontal="right"/>
      <protection/>
    </xf>
    <xf numFmtId="37" fontId="35" fillId="0" borderId="26" xfId="63" applyFont="1" applyFill="1" applyBorder="1" applyAlignment="1" applyProtection="1">
      <alignment horizontal="right"/>
      <protection/>
    </xf>
    <xf numFmtId="37" fontId="35" fillId="0" borderId="16" xfId="63" applyFont="1" applyFill="1" applyBorder="1" applyProtection="1">
      <alignment/>
      <protection/>
    </xf>
    <xf numFmtId="37" fontId="35" fillId="0" borderId="40" xfId="63" applyFont="1" applyFill="1" applyBorder="1" applyAlignment="1" applyProtection="1">
      <alignment horizontal="right"/>
      <protection/>
    </xf>
    <xf numFmtId="37" fontId="35" fillId="0" borderId="0" xfId="63" applyFont="1" applyBorder="1">
      <alignment/>
      <protection/>
    </xf>
    <xf numFmtId="37" fontId="36" fillId="5" borderId="50" xfId="63" applyFont="1" applyFill="1" applyBorder="1">
      <alignment/>
      <protection/>
    </xf>
    <xf numFmtId="37" fontId="36" fillId="5" borderId="33" xfId="63" applyFont="1" applyFill="1" applyBorder="1">
      <alignment/>
      <protection/>
    </xf>
    <xf numFmtId="37" fontId="35" fillId="0" borderId="0" xfId="63" applyFont="1">
      <alignment/>
      <protection/>
    </xf>
    <xf numFmtId="37" fontId="38" fillId="0" borderId="43" xfId="63" applyFont="1" applyFill="1" applyBorder="1" applyAlignment="1" applyProtection="1">
      <alignment horizontal="lef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Alignment="1" applyProtection="1">
      <alignment horizontal="right"/>
      <protection/>
    </xf>
    <xf numFmtId="37" fontId="22" fillId="0" borderId="51" xfId="63" applyFont="1" applyFill="1" applyBorder="1" applyAlignment="1" applyProtection="1">
      <alignment horizontal="right"/>
      <protection/>
    </xf>
    <xf numFmtId="37" fontId="22" fillId="0" borderId="46" xfId="63" applyFont="1" applyBorder="1" applyAlignment="1" applyProtection="1">
      <alignment horizontal="right"/>
      <protection/>
    </xf>
    <xf numFmtId="37" fontId="30" fillId="5" borderId="49" xfId="63" applyFont="1" applyFill="1" applyBorder="1">
      <alignment/>
      <protection/>
    </xf>
    <xf numFmtId="37" fontId="39" fillId="0" borderId="15" xfId="63" applyFont="1" applyFill="1" applyBorder="1" applyAlignment="1" applyProtection="1">
      <alignment horizontal="left"/>
      <protection/>
    </xf>
    <xf numFmtId="37" fontId="22" fillId="0" borderId="0" xfId="63" applyFont="1" applyFill="1" applyBorder="1" applyAlignment="1" applyProtection="1">
      <alignment horizontal="left"/>
      <protection/>
    </xf>
    <xf numFmtId="3" fontId="22" fillId="0" borderId="0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 applyAlignment="1">
      <alignment horizontal="right"/>
      <protection/>
    </xf>
    <xf numFmtId="3" fontId="22" fillId="0" borderId="16" xfId="63" applyNumberFormat="1" applyFont="1" applyFill="1" applyBorder="1" applyAlignment="1">
      <alignment horizontal="right"/>
      <protection/>
    </xf>
    <xf numFmtId="3" fontId="22" fillId="0" borderId="40" xfId="63" applyNumberFormat="1" applyFont="1" applyFill="1" applyBorder="1" applyAlignment="1">
      <alignment horizontal="right"/>
      <protection/>
    </xf>
    <xf numFmtId="3" fontId="30" fillId="5" borderId="49" xfId="63" applyNumberFormat="1" applyFont="1" applyFill="1" applyBorder="1" applyAlignment="1">
      <alignment horizontal="right"/>
      <protection/>
    </xf>
    <xf numFmtId="3" fontId="30" fillId="5" borderId="33" xfId="63" applyNumberFormat="1" applyFont="1" applyFill="1" applyBorder="1" applyAlignment="1">
      <alignment horizontal="right"/>
      <protection/>
    </xf>
    <xf numFmtId="3" fontId="22" fillId="0" borderId="52" xfId="63" applyNumberFormat="1" applyFont="1" applyFill="1" applyBorder="1" applyAlignment="1">
      <alignment horizontal="right"/>
      <protection/>
    </xf>
    <xf numFmtId="3" fontId="22" fillId="0" borderId="41" xfId="63" applyNumberFormat="1" applyFont="1" applyFill="1" applyBorder="1" applyAlignment="1">
      <alignment horizontal="right"/>
      <protection/>
    </xf>
    <xf numFmtId="37" fontId="40" fillId="0" borderId="43" xfId="63" applyFont="1" applyFill="1" applyBorder="1" applyAlignment="1" applyProtection="1">
      <alignment horizontal="left"/>
      <protection/>
    </xf>
    <xf numFmtId="37" fontId="22" fillId="0" borderId="45" xfId="63" applyFont="1" applyFill="1" applyBorder="1" applyAlignment="1" applyProtection="1">
      <alignment horizontal="right"/>
      <protection/>
    </xf>
    <xf numFmtId="37" fontId="30" fillId="5" borderId="44" xfId="63" applyFont="1" applyFill="1" applyBorder="1">
      <alignment/>
      <protection/>
    </xf>
    <xf numFmtId="37" fontId="22" fillId="0" borderId="0" xfId="63" applyFont="1" applyFill="1" applyBorder="1">
      <alignment/>
      <protection/>
    </xf>
    <xf numFmtId="2" fontId="30" fillId="0" borderId="21" xfId="63" applyNumberFormat="1" applyFont="1" applyFill="1" applyBorder="1" applyAlignment="1" applyProtection="1">
      <alignment horizontal="right" indent="1"/>
      <protection/>
    </xf>
    <xf numFmtId="2" fontId="30" fillId="0" borderId="26" xfId="63" applyNumberFormat="1" applyFont="1" applyFill="1" applyBorder="1" applyAlignment="1" applyProtection="1">
      <alignment horizontal="center"/>
      <protection/>
    </xf>
    <xf numFmtId="2" fontId="30" fillId="0" borderId="0" xfId="63" applyNumberFormat="1" applyFont="1" applyFill="1" applyBorder="1" applyAlignment="1" applyProtection="1">
      <alignment horizontal="center"/>
      <protection/>
    </xf>
    <xf numFmtId="2" fontId="30" fillId="0" borderId="27" xfId="63" applyNumberFormat="1" applyFont="1" applyFill="1" applyBorder="1" applyAlignment="1" applyProtection="1">
      <alignment horizontal="center"/>
      <protection/>
    </xf>
    <xf numFmtId="2" fontId="30" fillId="0" borderId="15" xfId="63" applyNumberFormat="1" applyFont="1" applyFill="1" applyBorder="1" applyAlignment="1" applyProtection="1">
      <alignment horizontal="right" indent="1"/>
      <protection/>
    </xf>
    <xf numFmtId="2" fontId="30" fillId="0" borderId="26" xfId="63" applyNumberFormat="1" applyFont="1" applyFill="1" applyBorder="1" applyAlignment="1" applyProtection="1">
      <alignment horizontal="right" indent="1"/>
      <protection/>
    </xf>
    <xf numFmtId="2" fontId="30" fillId="0" borderId="15" xfId="63" applyNumberFormat="1" applyFont="1" applyFill="1" applyBorder="1" applyAlignment="1" applyProtection="1">
      <alignment horizontal="center"/>
      <protection/>
    </xf>
    <xf numFmtId="2" fontId="30" fillId="0" borderId="16" xfId="63" applyNumberFormat="1" applyFont="1" applyFill="1" applyBorder="1" applyAlignment="1" applyProtection="1">
      <alignment horizontal="center"/>
      <protection/>
    </xf>
    <xf numFmtId="2" fontId="30" fillId="0" borderId="40" xfId="63" applyNumberFormat="1" applyFont="1" applyFill="1" applyBorder="1" applyAlignment="1" applyProtection="1">
      <alignment horizontal="center"/>
      <protection/>
    </xf>
    <xf numFmtId="2" fontId="30" fillId="5" borderId="21" xfId="63" applyNumberFormat="1" applyFont="1" applyFill="1" applyBorder="1" applyAlignment="1" applyProtection="1">
      <alignment horizontal="right" indent="1"/>
      <protection/>
    </xf>
    <xf numFmtId="2" fontId="30" fillId="5" borderId="33" xfId="63" applyNumberFormat="1" applyFont="1" applyFill="1" applyBorder="1" applyAlignment="1" applyProtection="1">
      <alignment horizontal="center"/>
      <protection/>
    </xf>
    <xf numFmtId="37" fontId="41" fillId="0" borderId="41" xfId="63" applyFont="1" applyFill="1" applyBorder="1" applyAlignment="1" applyProtection="1">
      <alignment horizontal="left"/>
      <protection/>
    </xf>
    <xf numFmtId="37" fontId="22" fillId="0" borderId="53" xfId="63" applyFont="1" applyFill="1" applyBorder="1">
      <alignment/>
      <protection/>
    </xf>
    <xf numFmtId="2" fontId="30" fillId="0" borderId="54" xfId="63" applyNumberFormat="1" applyFont="1" applyFill="1" applyBorder="1" applyProtection="1">
      <alignment/>
      <protection/>
    </xf>
    <xf numFmtId="2" fontId="30" fillId="0" borderId="55" xfId="63" applyNumberFormat="1" applyFont="1" applyFill="1" applyBorder="1" applyProtection="1">
      <alignment/>
      <protection/>
    </xf>
    <xf numFmtId="2" fontId="30" fillId="0" borderId="53" xfId="63" applyNumberFormat="1" applyFont="1" applyFill="1" applyBorder="1" applyAlignment="1" applyProtection="1">
      <alignment horizontal="center"/>
      <protection/>
    </xf>
    <xf numFmtId="2" fontId="30" fillId="0" borderId="52" xfId="63" applyNumberFormat="1" applyFont="1" applyFill="1" applyBorder="1" applyAlignment="1" applyProtection="1">
      <alignment horizontal="center"/>
      <protection/>
    </xf>
    <xf numFmtId="2" fontId="30" fillId="0" borderId="41" xfId="63" applyNumberFormat="1" applyFont="1" applyFill="1" applyBorder="1" applyAlignment="1" applyProtection="1">
      <alignment horizontal="right" indent="1"/>
      <protection/>
    </xf>
    <xf numFmtId="2" fontId="30" fillId="0" borderId="55" xfId="63" applyNumberFormat="1" applyFont="1" applyFill="1" applyBorder="1" applyAlignment="1" applyProtection="1">
      <alignment horizontal="right" indent="1"/>
      <protection/>
    </xf>
    <xf numFmtId="2" fontId="30" fillId="0" borderId="53" xfId="63" applyNumberFormat="1" applyFont="1" applyFill="1" applyBorder="1" applyAlignment="1" applyProtection="1">
      <alignment horizontal="right" indent="1"/>
      <protection/>
    </xf>
    <xf numFmtId="2" fontId="30" fillId="0" borderId="56" xfId="63" applyNumberFormat="1" applyFont="1" applyFill="1" applyBorder="1" applyAlignment="1" applyProtection="1">
      <alignment horizontal="right" indent="1"/>
      <protection/>
    </xf>
    <xf numFmtId="2" fontId="30" fillId="0" borderId="57" xfId="63" applyNumberFormat="1" applyFont="1" applyBorder="1" applyAlignment="1" applyProtection="1">
      <alignment horizontal="right" indent="1"/>
      <protection/>
    </xf>
    <xf numFmtId="37" fontId="30" fillId="0" borderId="53" xfId="63" applyFont="1" applyBorder="1">
      <alignment/>
      <protection/>
    </xf>
    <xf numFmtId="2" fontId="30" fillId="5" borderId="54" xfId="63" applyNumberFormat="1" applyFont="1" applyFill="1" applyBorder="1">
      <alignment/>
      <protection/>
    </xf>
    <xf numFmtId="2" fontId="30" fillId="5" borderId="58" xfId="63" applyNumberFormat="1" applyFont="1" applyFill="1" applyBorder="1">
      <alignment/>
      <protection/>
    </xf>
    <xf numFmtId="37" fontId="40" fillId="0" borderId="15" xfId="63" applyFont="1" applyFill="1" applyBorder="1" applyAlignment="1" applyProtection="1">
      <alignment horizontal="left"/>
      <protection/>
    </xf>
    <xf numFmtId="2" fontId="30" fillId="0" borderId="21" xfId="63" applyNumberFormat="1" applyFont="1" applyFill="1" applyBorder="1" applyProtection="1">
      <alignment/>
      <protection/>
    </xf>
    <xf numFmtId="2" fontId="30" fillId="0" borderId="26" xfId="63" applyNumberFormat="1" applyFont="1" applyFill="1" applyBorder="1" applyProtection="1">
      <alignment/>
      <protection/>
    </xf>
    <xf numFmtId="2" fontId="30" fillId="0" borderId="0" xfId="63" applyNumberFormat="1" applyFont="1" applyFill="1" applyBorder="1" applyAlignment="1" applyProtection="1">
      <alignment horizontal="right" indent="1"/>
      <protection/>
    </xf>
    <xf numFmtId="2" fontId="30" fillId="0" borderId="16" xfId="63" applyNumberFormat="1" applyFont="1" applyFill="1" applyBorder="1" applyAlignment="1" applyProtection="1">
      <alignment horizontal="right" indent="1"/>
      <protection/>
    </xf>
    <xf numFmtId="2" fontId="30" fillId="0" borderId="40" xfId="63" applyNumberFormat="1" applyFont="1" applyBorder="1" applyAlignment="1" applyProtection="1">
      <alignment horizontal="right" indent="1"/>
      <protection/>
    </xf>
    <xf numFmtId="37" fontId="30" fillId="0" borderId="0" xfId="63" applyFont="1" applyBorder="1">
      <alignment/>
      <protection/>
    </xf>
    <xf numFmtId="2" fontId="30" fillId="5" borderId="21" xfId="63" applyNumberFormat="1" applyFont="1" applyFill="1" applyBorder="1">
      <alignment/>
      <protection/>
    </xf>
    <xf numFmtId="2" fontId="30" fillId="5" borderId="33" xfId="63" applyNumberFormat="1" applyFont="1" applyFill="1" applyBorder="1">
      <alignment/>
      <protection/>
    </xf>
    <xf numFmtId="37" fontId="39" fillId="0" borderId="17" xfId="63" applyFont="1" applyFill="1" applyBorder="1" applyAlignment="1" applyProtection="1">
      <alignment horizontal="left"/>
      <protection/>
    </xf>
    <xf numFmtId="37" fontId="32" fillId="0" borderId="18" xfId="63" applyFont="1" applyFill="1" applyBorder="1" applyAlignment="1" applyProtection="1">
      <alignment horizontal="left"/>
      <protection/>
    </xf>
    <xf numFmtId="2" fontId="30" fillId="0" borderId="59" xfId="63" applyNumberFormat="1" applyFont="1" applyFill="1" applyBorder="1" applyAlignment="1" applyProtection="1">
      <alignment horizontal="right" indent="1"/>
      <protection/>
    </xf>
    <xf numFmtId="2" fontId="30" fillId="0" borderId="34" xfId="63" applyNumberFormat="1" applyFont="1" applyFill="1" applyBorder="1" applyAlignment="1" applyProtection="1">
      <alignment horizontal="center"/>
      <protection/>
    </xf>
    <xf numFmtId="2" fontId="30" fillId="0" borderId="18" xfId="63" applyNumberFormat="1" applyFont="1" applyFill="1" applyBorder="1" applyAlignment="1" applyProtection="1">
      <alignment horizontal="center"/>
      <protection/>
    </xf>
    <xf numFmtId="2" fontId="30" fillId="0" borderId="35" xfId="63" applyNumberFormat="1" applyFont="1" applyFill="1" applyBorder="1" applyAlignment="1" applyProtection="1">
      <alignment horizontal="center"/>
      <protection/>
    </xf>
    <xf numFmtId="2" fontId="30" fillId="0" borderId="17" xfId="63" applyNumberFormat="1" applyFont="1" applyFill="1" applyBorder="1" applyAlignment="1" applyProtection="1">
      <alignment horizontal="right" indent="1"/>
      <protection/>
    </xf>
    <xf numFmtId="2" fontId="30" fillId="0" borderId="34" xfId="63" applyNumberFormat="1" applyFont="1" applyFill="1" applyBorder="1" applyAlignment="1" applyProtection="1">
      <alignment horizontal="right" indent="1"/>
      <protection/>
    </xf>
    <xf numFmtId="2" fontId="30" fillId="0" borderId="17" xfId="63" applyNumberFormat="1" applyFont="1" applyFill="1" applyBorder="1" applyAlignment="1" applyProtection="1">
      <alignment horizontal="center"/>
      <protection/>
    </xf>
    <xf numFmtId="2" fontId="30" fillId="0" borderId="19" xfId="63" applyNumberFormat="1" applyFont="1" applyFill="1" applyBorder="1" applyAlignment="1" applyProtection="1">
      <alignment horizontal="center"/>
      <protection/>
    </xf>
    <xf numFmtId="2" fontId="30" fillId="0" borderId="60" xfId="63" applyNumberFormat="1" applyFont="1" applyBorder="1" applyAlignment="1" applyProtection="1">
      <alignment horizontal="center"/>
      <protection/>
    </xf>
    <xf numFmtId="2" fontId="30" fillId="0" borderId="18" xfId="63" applyNumberFormat="1" applyFont="1" applyBorder="1" applyAlignment="1" applyProtection="1">
      <alignment horizontal="center"/>
      <protection/>
    </xf>
    <xf numFmtId="2" fontId="30" fillId="5" borderId="59" xfId="63" applyNumberFormat="1" applyFont="1" applyFill="1" applyBorder="1" applyAlignment="1" applyProtection="1">
      <alignment horizontal="right" indent="1"/>
      <protection/>
    </xf>
    <xf numFmtId="2" fontId="30" fillId="5" borderId="61" xfId="63" applyNumberFormat="1" applyFont="1" applyFill="1" applyBorder="1" applyAlignment="1" applyProtection="1">
      <alignment horizontal="center"/>
      <protection/>
    </xf>
    <xf numFmtId="0" fontId="22" fillId="7" borderId="0" xfId="64" applyNumberFormat="1" applyFont="1" applyFill="1" applyBorder="1">
      <alignment/>
      <protection/>
    </xf>
    <xf numFmtId="37" fontId="32" fillId="7" borderId="0" xfId="63" applyFont="1" applyFill="1" applyBorder="1">
      <alignment/>
      <protection/>
    </xf>
    <xf numFmtId="39" fontId="32" fillId="7" borderId="0" xfId="63" applyNumberFormat="1" applyFont="1" applyFill="1" applyBorder="1" applyProtection="1">
      <alignment/>
      <protection/>
    </xf>
    <xf numFmtId="39" fontId="32" fillId="0" borderId="0" xfId="63" applyNumberFormat="1" applyFont="1" applyFill="1" applyBorder="1" applyProtection="1">
      <alignment/>
      <protection/>
    </xf>
    <xf numFmtId="39" fontId="32" fillId="0" borderId="0" xfId="63" applyNumberFormat="1" applyFont="1" applyBorder="1" applyProtection="1">
      <alignment/>
      <protection/>
    </xf>
    <xf numFmtId="37" fontId="22" fillId="7" borderId="0" xfId="63" applyFont="1" applyFill="1">
      <alignment/>
      <protection/>
    </xf>
    <xf numFmtId="37" fontId="22" fillId="0" borderId="0" xfId="63" applyFont="1" applyFill="1">
      <alignment/>
      <protection/>
    </xf>
    <xf numFmtId="2" fontId="22" fillId="0" borderId="0" xfId="63" applyNumberFormat="1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9" applyFont="1">
      <alignment/>
      <protection/>
    </xf>
    <xf numFmtId="37" fontId="43" fillId="2" borderId="10" xfId="45" applyFont="1" applyFill="1" applyBorder="1" applyAlignment="1">
      <alignment horizontal="center"/>
    </xf>
    <xf numFmtId="37" fontId="43" fillId="2" borderId="11" xfId="45" applyFont="1" applyFill="1" applyBorder="1" applyAlignment="1">
      <alignment horizontal="center"/>
    </xf>
    <xf numFmtId="0" fontId="25" fillId="7" borderId="10" xfId="69" applyFont="1" applyFill="1" applyBorder="1" applyAlignment="1">
      <alignment horizontal="center" vertical="center"/>
      <protection/>
    </xf>
    <xf numFmtId="0" fontId="25" fillId="7" borderId="62" xfId="69" applyFont="1" applyFill="1" applyBorder="1" applyAlignment="1">
      <alignment horizontal="center" vertical="center"/>
      <protection/>
    </xf>
    <xf numFmtId="0" fontId="25" fillId="7" borderId="11" xfId="69" applyFont="1" applyFill="1" applyBorder="1" applyAlignment="1">
      <alignment horizontal="center" vertical="center"/>
      <protection/>
    </xf>
    <xf numFmtId="1" fontId="32" fillId="7" borderId="47" xfId="69" applyNumberFormat="1" applyFont="1" applyFill="1" applyBorder="1" applyAlignment="1">
      <alignment horizontal="center" vertical="center" wrapText="1"/>
      <protection/>
    </xf>
    <xf numFmtId="0" fontId="32" fillId="7" borderId="10" xfId="69" applyFont="1" applyFill="1" applyBorder="1" applyAlignment="1">
      <alignment horizontal="center"/>
      <protection/>
    </xf>
    <xf numFmtId="0" fontId="32" fillId="7" borderId="62" xfId="69" applyFont="1" applyFill="1" applyBorder="1" applyAlignment="1">
      <alignment horizontal="center"/>
      <protection/>
    </xf>
    <xf numFmtId="0" fontId="32" fillId="7" borderId="30" xfId="69" applyFont="1" applyFill="1" applyBorder="1" applyAlignment="1">
      <alignment horizontal="center"/>
      <protection/>
    </xf>
    <xf numFmtId="0" fontId="32" fillId="7" borderId="63" xfId="69" applyFont="1" applyFill="1" applyBorder="1" applyAlignment="1">
      <alignment horizontal="center"/>
      <protection/>
    </xf>
    <xf numFmtId="0" fontId="32" fillId="7" borderId="11" xfId="69" applyFont="1" applyFill="1" applyBorder="1" applyAlignment="1">
      <alignment horizontal="center"/>
      <protection/>
    </xf>
    <xf numFmtId="0" fontId="22" fillId="7" borderId="50" xfId="69" applyFont="1" applyFill="1" applyBorder="1" applyAlignment="1">
      <alignment vertical="center"/>
      <protection/>
    </xf>
    <xf numFmtId="49" fontId="32" fillId="7" borderId="64" xfId="69" applyNumberFormat="1" applyFont="1" applyFill="1" applyBorder="1" applyAlignment="1">
      <alignment horizontal="center" vertical="center" wrapText="1"/>
      <protection/>
    </xf>
    <xf numFmtId="49" fontId="32" fillId="7" borderId="65" xfId="69" applyNumberFormat="1" applyFont="1" applyFill="1" applyBorder="1" applyAlignment="1">
      <alignment horizontal="center" vertical="center" wrapText="1"/>
      <protection/>
    </xf>
    <xf numFmtId="49" fontId="32" fillId="7" borderId="66" xfId="69" applyNumberFormat="1" applyFont="1" applyFill="1" applyBorder="1" applyAlignment="1">
      <alignment horizontal="center" vertical="center" wrapText="1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44" fillId="0" borderId="67" xfId="69" applyNumberFormat="1" applyFont="1" applyBorder="1">
      <alignment/>
      <protection/>
    </xf>
    <xf numFmtId="3" fontId="44" fillId="0" borderId="68" xfId="69" applyNumberFormat="1" applyFont="1" applyBorder="1">
      <alignment/>
      <protection/>
    </xf>
    <xf numFmtId="10" fontId="44" fillId="0" borderId="69" xfId="69" applyNumberFormat="1" applyFont="1" applyBorder="1">
      <alignment/>
      <protection/>
    </xf>
    <xf numFmtId="2" fontId="44" fillId="0" borderId="70" xfId="69" applyNumberFormat="1" applyFont="1" applyBorder="1">
      <alignment/>
      <protection/>
    </xf>
    <xf numFmtId="0" fontId="34" fillId="0" borderId="0" xfId="69" applyFont="1">
      <alignment/>
      <protection/>
    </xf>
    <xf numFmtId="0" fontId="22" fillId="0" borderId="71" xfId="69" applyNumberFormat="1" applyFont="1" applyBorder="1" quotePrefix="1">
      <alignment/>
      <protection/>
    </xf>
    <xf numFmtId="3" fontId="22" fillId="0" borderId="72" xfId="69" applyNumberFormat="1" applyFont="1" applyBorder="1">
      <alignment/>
      <protection/>
    </xf>
    <xf numFmtId="10" fontId="22" fillId="0" borderId="73" xfId="69" applyNumberFormat="1" applyFont="1" applyBorder="1">
      <alignment/>
      <protection/>
    </xf>
    <xf numFmtId="2" fontId="22" fillId="0" borderId="74" xfId="69" applyNumberFormat="1" applyFont="1" applyBorder="1" applyAlignment="1">
      <alignment horizontal="right"/>
      <protection/>
    </xf>
    <xf numFmtId="2" fontId="22" fillId="0" borderId="74" xfId="69" applyNumberFormat="1" applyFont="1" applyBorder="1">
      <alignment/>
      <protection/>
    </xf>
    <xf numFmtId="0" fontId="22" fillId="0" borderId="75" xfId="69" applyNumberFormat="1" applyFont="1" applyBorder="1" quotePrefix="1">
      <alignment/>
      <protection/>
    </xf>
    <xf numFmtId="3" fontId="22" fillId="0" borderId="76" xfId="69" applyNumberFormat="1" applyFont="1" applyBorder="1">
      <alignment/>
      <protection/>
    </xf>
    <xf numFmtId="0" fontId="22" fillId="0" borderId="77" xfId="69" applyNumberFormat="1" applyFont="1" applyBorder="1" quotePrefix="1">
      <alignment/>
      <protection/>
    </xf>
    <xf numFmtId="3" fontId="22" fillId="0" borderId="78" xfId="69" applyNumberFormat="1" applyFont="1" applyBorder="1">
      <alignment/>
      <protection/>
    </xf>
    <xf numFmtId="10" fontId="22" fillId="0" borderId="79" xfId="69" applyNumberFormat="1" applyFont="1" applyBorder="1">
      <alignment/>
      <protection/>
    </xf>
    <xf numFmtId="2" fontId="22" fillId="0" borderId="42" xfId="69" applyNumberFormat="1" applyFont="1" applyBorder="1" applyAlignment="1">
      <alignment horizontal="right"/>
      <protection/>
    </xf>
    <xf numFmtId="2" fontId="22" fillId="0" borderId="42" xfId="69" applyNumberFormat="1" applyFont="1" applyBorder="1">
      <alignment/>
      <protection/>
    </xf>
    <xf numFmtId="0" fontId="45" fillId="0" borderId="0" xfId="64" applyNumberFormat="1" applyFont="1" applyFill="1" applyBorder="1">
      <alignment/>
      <protection/>
    </xf>
    <xf numFmtId="0" fontId="45" fillId="0" borderId="0" xfId="69" applyFont="1">
      <alignment/>
      <protection/>
    </xf>
    <xf numFmtId="0" fontId="22" fillId="0" borderId="0" xfId="70" applyFont="1">
      <alignment/>
      <protection/>
    </xf>
    <xf numFmtId="0" fontId="25" fillId="7" borderId="10" xfId="70" applyFont="1" applyFill="1" applyBorder="1" applyAlignment="1">
      <alignment horizontal="center" vertical="center"/>
      <protection/>
    </xf>
    <xf numFmtId="0" fontId="25" fillId="7" borderId="62" xfId="70" applyFont="1" applyFill="1" applyBorder="1" applyAlignment="1">
      <alignment horizontal="center" vertical="center"/>
      <protection/>
    </xf>
    <xf numFmtId="0" fontId="25" fillId="7" borderId="11" xfId="70" applyFont="1" applyFill="1" applyBorder="1" applyAlignment="1">
      <alignment horizontal="center" vertical="center"/>
      <protection/>
    </xf>
    <xf numFmtId="49" fontId="22" fillId="0" borderId="0" xfId="70" applyNumberFormat="1" applyFont="1" applyAlignment="1">
      <alignment horizontal="center" vertical="center" wrapText="1"/>
      <protection/>
    </xf>
    <xf numFmtId="0" fontId="44" fillId="0" borderId="67" xfId="70" applyNumberFormat="1" applyFont="1" applyBorder="1">
      <alignment/>
      <protection/>
    </xf>
    <xf numFmtId="3" fontId="44" fillId="0" borderId="68" xfId="70" applyNumberFormat="1" applyFont="1" applyBorder="1">
      <alignment/>
      <protection/>
    </xf>
    <xf numFmtId="10" fontId="44" fillId="0" borderId="69" xfId="70" applyNumberFormat="1" applyFont="1" applyBorder="1">
      <alignment/>
      <protection/>
    </xf>
    <xf numFmtId="2" fontId="44" fillId="0" borderId="70" xfId="70" applyNumberFormat="1" applyFont="1" applyBorder="1">
      <alignment/>
      <protection/>
    </xf>
    <xf numFmtId="2" fontId="44" fillId="0" borderId="69" xfId="70" applyNumberFormat="1" applyFont="1" applyBorder="1">
      <alignment/>
      <protection/>
    </xf>
    <xf numFmtId="0" fontId="44" fillId="0" borderId="0" xfId="70" applyFont="1">
      <alignment/>
      <protection/>
    </xf>
    <xf numFmtId="0" fontId="22" fillId="0" borderId="71" xfId="70" applyNumberFormat="1" applyFont="1" applyBorder="1" quotePrefix="1">
      <alignment/>
      <protection/>
    </xf>
    <xf numFmtId="3" fontId="22" fillId="0" borderId="72" xfId="70" applyNumberFormat="1" applyFont="1" applyBorder="1">
      <alignment/>
      <protection/>
    </xf>
    <xf numFmtId="10" fontId="22" fillId="0" borderId="73" xfId="70" applyNumberFormat="1" applyFont="1" applyBorder="1">
      <alignment/>
      <protection/>
    </xf>
    <xf numFmtId="2" fontId="22" fillId="0" borderId="74" xfId="70" applyNumberFormat="1" applyFont="1" applyBorder="1" applyAlignment="1">
      <alignment horizontal="right"/>
      <protection/>
    </xf>
    <xf numFmtId="2" fontId="22" fillId="0" borderId="74" xfId="70" applyNumberFormat="1" applyFont="1" applyBorder="1">
      <alignment/>
      <protection/>
    </xf>
    <xf numFmtId="0" fontId="34" fillId="0" borderId="0" xfId="70" applyFont="1">
      <alignment/>
      <protection/>
    </xf>
    <xf numFmtId="3" fontId="22" fillId="0" borderId="80" xfId="70" applyNumberFormat="1" applyFont="1" applyBorder="1">
      <alignment/>
      <protection/>
    </xf>
    <xf numFmtId="10" fontId="22" fillId="0" borderId="79" xfId="70" applyNumberFormat="1" applyFont="1" applyBorder="1">
      <alignment/>
      <protection/>
    </xf>
    <xf numFmtId="2" fontId="22" fillId="0" borderId="42" xfId="70" applyNumberFormat="1" applyFont="1" applyBorder="1" applyAlignment="1">
      <alignment horizontal="right"/>
      <protection/>
    </xf>
    <xf numFmtId="2" fontId="22" fillId="0" borderId="42" xfId="70" applyNumberFormat="1" applyFont="1" applyBorder="1">
      <alignment/>
      <protection/>
    </xf>
    <xf numFmtId="0" fontId="22" fillId="0" borderId="0" xfId="71" applyFont="1">
      <alignment/>
      <protection/>
    </xf>
    <xf numFmtId="0" fontId="46" fillId="7" borderId="44" xfId="71" applyFont="1" applyFill="1" applyBorder="1" applyAlignment="1">
      <alignment horizontal="center" vertical="center"/>
      <protection/>
    </xf>
    <xf numFmtId="0" fontId="46" fillId="7" borderId="30" xfId="71" applyFont="1" applyFill="1" applyBorder="1" applyAlignment="1">
      <alignment horizontal="center" vertical="center"/>
      <protection/>
    </xf>
    <xf numFmtId="0" fontId="46" fillId="7" borderId="63" xfId="71" applyFont="1" applyFill="1" applyBorder="1" applyAlignment="1">
      <alignment horizontal="center" vertical="center"/>
      <protection/>
    </xf>
    <xf numFmtId="1" fontId="28" fillId="7" borderId="81" xfId="71" applyNumberFormat="1" applyFont="1" applyFill="1" applyBorder="1" applyAlignment="1">
      <alignment horizontal="center" vertical="center" wrapText="1"/>
      <protection/>
    </xf>
    <xf numFmtId="0" fontId="32" fillId="7" borderId="64" xfId="71" applyFont="1" applyFill="1" applyBorder="1" applyAlignment="1">
      <alignment horizontal="center"/>
      <protection/>
    </xf>
    <xf numFmtId="0" fontId="32" fillId="7" borderId="82" xfId="71" applyFont="1" applyFill="1" applyBorder="1" applyAlignment="1">
      <alignment horizontal="center"/>
      <protection/>
    </xf>
    <xf numFmtId="0" fontId="32" fillId="7" borderId="65" xfId="71" applyFont="1" applyFill="1" applyBorder="1" applyAlignment="1">
      <alignment horizontal="center"/>
      <protection/>
    </xf>
    <xf numFmtId="0" fontId="32" fillId="7" borderId="83" xfId="71" applyFont="1" applyFill="1" applyBorder="1" applyAlignment="1">
      <alignment horizontal="center"/>
      <protection/>
    </xf>
    <xf numFmtId="0" fontId="31" fillId="7" borderId="84" xfId="71" applyFont="1" applyFill="1" applyBorder="1" applyAlignment="1">
      <alignment vertical="center"/>
      <protection/>
    </xf>
    <xf numFmtId="49" fontId="29" fillId="7" borderId="85" xfId="71" applyNumberFormat="1" applyFont="1" applyFill="1" applyBorder="1" applyAlignment="1">
      <alignment horizontal="center" vertical="center" wrapText="1"/>
      <protection/>
    </xf>
    <xf numFmtId="49" fontId="30" fillId="7" borderId="85" xfId="71" applyNumberFormat="1" applyFont="1" applyFill="1" applyBorder="1">
      <alignment/>
      <protection/>
    </xf>
    <xf numFmtId="49" fontId="30" fillId="7" borderId="86" xfId="71" applyNumberFormat="1" applyFont="1" applyFill="1" applyBorder="1">
      <alignment/>
      <protection/>
    </xf>
    <xf numFmtId="1" fontId="32" fillId="7" borderId="66" xfId="71" applyNumberFormat="1" applyFont="1" applyFill="1" applyBorder="1" applyAlignment="1">
      <alignment horizontal="center" vertical="center" wrapText="1"/>
      <protection/>
    </xf>
    <xf numFmtId="49" fontId="29" fillId="7" borderId="87" xfId="71" applyNumberFormat="1" applyFont="1" applyFill="1" applyBorder="1" applyAlignment="1">
      <alignment horizontal="center" vertical="center" wrapText="1"/>
      <protection/>
    </xf>
    <xf numFmtId="1" fontId="32" fillId="7" borderId="73" xfId="71" applyNumberFormat="1" applyFont="1" applyFill="1" applyBorder="1" applyAlignment="1">
      <alignment horizontal="center" vertical="center" wrapText="1"/>
      <protection/>
    </xf>
    <xf numFmtId="1" fontId="32" fillId="7" borderId="88" xfId="71" applyNumberFormat="1" applyFont="1" applyFill="1" applyBorder="1" applyAlignment="1">
      <alignment horizontal="center" vertical="center" wrapText="1"/>
      <protection/>
    </xf>
    <xf numFmtId="1" fontId="22" fillId="0" borderId="0" xfId="71" applyNumberFormat="1" applyFont="1" applyAlignment="1">
      <alignment horizontal="center" vertical="center" wrapText="1"/>
      <protection/>
    </xf>
    <xf numFmtId="0" fontId="31" fillId="7" borderId="89" xfId="71" applyFont="1" applyFill="1" applyBorder="1" applyAlignment="1">
      <alignment vertical="center"/>
      <protection/>
    </xf>
    <xf numFmtId="49" fontId="32" fillId="7" borderId="90" xfId="71" applyNumberFormat="1" applyFont="1" applyFill="1" applyBorder="1" applyAlignment="1">
      <alignment horizontal="center" vertical="center" wrapText="1"/>
      <protection/>
    </xf>
    <xf numFmtId="49" fontId="32" fillId="7" borderId="91" xfId="71" applyNumberFormat="1" applyFont="1" applyFill="1" applyBorder="1" applyAlignment="1">
      <alignment horizontal="center" vertical="center" wrapText="1"/>
      <protection/>
    </xf>
    <xf numFmtId="0" fontId="22" fillId="7" borderId="42" xfId="71" applyFont="1" applyFill="1" applyBorder="1">
      <alignment/>
      <protection/>
    </xf>
    <xf numFmtId="49" fontId="32" fillId="7" borderId="92" xfId="71" applyNumberFormat="1" applyFont="1" applyFill="1" applyBorder="1" applyAlignment="1">
      <alignment horizontal="center" vertical="center" wrapText="1"/>
      <protection/>
    </xf>
    <xf numFmtId="49" fontId="32" fillId="7" borderId="93" xfId="71" applyNumberFormat="1" applyFont="1" applyFill="1" applyBorder="1" applyAlignment="1">
      <alignment horizontal="center" vertical="center" wrapText="1"/>
      <protection/>
    </xf>
    <xf numFmtId="0" fontId="22" fillId="7" borderId="94" xfId="71" applyFont="1" applyFill="1" applyBorder="1" applyAlignment="1">
      <alignment horizontal="center" vertical="center" wrapText="1"/>
      <protection/>
    </xf>
    <xf numFmtId="49" fontId="32" fillId="7" borderId="78" xfId="71" applyNumberFormat="1" applyFont="1" applyFill="1" applyBorder="1" applyAlignment="1">
      <alignment horizontal="center" vertical="center" wrapText="1"/>
      <protection/>
    </xf>
    <xf numFmtId="0" fontId="22" fillId="7" borderId="95" xfId="71" applyFont="1" applyFill="1" applyBorder="1" applyAlignment="1">
      <alignment horizontal="center" vertical="center" wrapText="1"/>
      <protection/>
    </xf>
    <xf numFmtId="0" fontId="47" fillId="0" borderId="96" xfId="71" applyNumberFormat="1" applyFont="1" applyBorder="1">
      <alignment/>
      <protection/>
    </xf>
    <xf numFmtId="3" fontId="47" fillId="0" borderId="97" xfId="71" applyNumberFormat="1" applyFont="1" applyBorder="1">
      <alignment/>
      <protection/>
    </xf>
    <xf numFmtId="3" fontId="47" fillId="0" borderId="98" xfId="71" applyNumberFormat="1" applyFont="1" applyBorder="1">
      <alignment/>
      <protection/>
    </xf>
    <xf numFmtId="10" fontId="47" fillId="0" borderId="70" xfId="71" applyNumberFormat="1" applyFont="1" applyBorder="1">
      <alignment/>
      <protection/>
    </xf>
    <xf numFmtId="3" fontId="47" fillId="0" borderId="67" xfId="71" applyNumberFormat="1" applyFont="1" applyBorder="1">
      <alignment/>
      <protection/>
    </xf>
    <xf numFmtId="0" fontId="47" fillId="0" borderId="0" xfId="71" applyFont="1">
      <alignment/>
      <protection/>
    </xf>
    <xf numFmtId="0" fontId="22" fillId="0" borderId="99" xfId="71" applyFont="1" applyBorder="1">
      <alignment/>
      <protection/>
    </xf>
    <xf numFmtId="3" fontId="22" fillId="0" borderId="100" xfId="71" applyNumberFormat="1" applyFont="1" applyBorder="1">
      <alignment/>
      <protection/>
    </xf>
    <xf numFmtId="3" fontId="22" fillId="0" borderId="101" xfId="71" applyNumberFormat="1" applyFont="1" applyBorder="1">
      <alignment/>
      <protection/>
    </xf>
    <xf numFmtId="10" fontId="22" fillId="0" borderId="102" xfId="71" applyNumberFormat="1" applyFont="1" applyBorder="1">
      <alignment/>
      <protection/>
    </xf>
    <xf numFmtId="3" fontId="22" fillId="0" borderId="103" xfId="71" applyNumberFormat="1" applyFont="1" applyBorder="1">
      <alignment/>
      <protection/>
    </xf>
    <xf numFmtId="10" fontId="22" fillId="0" borderId="102" xfId="71" applyNumberFormat="1" applyFont="1" applyBorder="1" applyAlignment="1">
      <alignment horizontal="right"/>
      <protection/>
    </xf>
    <xf numFmtId="0" fontId="22" fillId="0" borderId="84" xfId="71" applyFont="1" applyBorder="1">
      <alignment/>
      <protection/>
    </xf>
    <xf numFmtId="3" fontId="22" fillId="0" borderId="104" xfId="71" applyNumberFormat="1" applyFont="1" applyBorder="1">
      <alignment/>
      <protection/>
    </xf>
    <xf numFmtId="3" fontId="22" fillId="0" borderId="105" xfId="71" applyNumberFormat="1" applyFont="1" applyBorder="1">
      <alignment/>
      <protection/>
    </xf>
    <xf numFmtId="10" fontId="22" fillId="0" borderId="106" xfId="71" applyNumberFormat="1" applyFont="1" applyBorder="1">
      <alignment/>
      <protection/>
    </xf>
    <xf numFmtId="3" fontId="22" fillId="0" borderId="76" xfId="71" applyNumberFormat="1" applyFont="1" applyBorder="1">
      <alignment/>
      <protection/>
    </xf>
    <xf numFmtId="10" fontId="22" fillId="0" borderId="106" xfId="71" applyNumberFormat="1" applyFont="1" applyBorder="1" applyAlignment="1">
      <alignment horizontal="right"/>
      <protection/>
    </xf>
    <xf numFmtId="0" fontId="22" fillId="0" borderId="107" xfId="71" applyFont="1" applyBorder="1">
      <alignment/>
      <protection/>
    </xf>
    <xf numFmtId="3" fontId="22" fillId="0" borderId="90" xfId="71" applyNumberFormat="1" applyFont="1" applyBorder="1">
      <alignment/>
      <protection/>
    </xf>
    <xf numFmtId="3" fontId="22" fillId="0" borderId="91" xfId="71" applyNumberFormat="1" applyFont="1" applyBorder="1">
      <alignment/>
      <protection/>
    </xf>
    <xf numFmtId="10" fontId="22" fillId="0" borderId="95" xfId="71" applyNumberFormat="1" applyFont="1" applyBorder="1">
      <alignment/>
      <protection/>
    </xf>
    <xf numFmtId="3" fontId="22" fillId="0" borderId="78" xfId="71" applyNumberFormat="1" applyFont="1" applyBorder="1">
      <alignment/>
      <protection/>
    </xf>
    <xf numFmtId="10" fontId="22" fillId="0" borderId="95" xfId="71" applyNumberFormat="1" applyFont="1" applyBorder="1" applyAlignment="1">
      <alignment horizontal="right"/>
      <protection/>
    </xf>
    <xf numFmtId="0" fontId="45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4" fillId="7" borderId="12" xfId="71" applyFont="1" applyFill="1" applyBorder="1" applyAlignment="1">
      <alignment horizontal="center" vertical="center"/>
      <protection/>
    </xf>
    <xf numFmtId="0" fontId="24" fillId="7" borderId="13" xfId="71" applyFont="1" applyFill="1" applyBorder="1" applyAlignment="1">
      <alignment horizontal="center" vertical="center"/>
      <protection/>
    </xf>
    <xf numFmtId="0" fontId="24" fillId="7" borderId="14" xfId="71" applyFont="1" applyFill="1" applyBorder="1" applyAlignment="1">
      <alignment horizontal="center" vertical="center"/>
      <protection/>
    </xf>
    <xf numFmtId="1" fontId="28" fillId="7" borderId="108" xfId="71" applyNumberFormat="1" applyFont="1" applyFill="1" applyBorder="1" applyAlignment="1">
      <alignment horizontal="center" vertical="center" wrapText="1"/>
      <protection/>
    </xf>
    <xf numFmtId="0" fontId="28" fillId="7" borderId="83" xfId="71" applyFont="1" applyFill="1" applyBorder="1" applyAlignment="1">
      <alignment horizontal="center"/>
      <protection/>
    </xf>
    <xf numFmtId="0" fontId="28" fillId="7" borderId="82" xfId="71" applyFont="1" applyFill="1" applyBorder="1" applyAlignment="1">
      <alignment horizontal="center"/>
      <protection/>
    </xf>
    <xf numFmtId="0" fontId="28" fillId="7" borderId="65" xfId="71" applyFont="1" applyFill="1" applyBorder="1" applyAlignment="1">
      <alignment horizontal="center"/>
      <protection/>
    </xf>
    <xf numFmtId="0" fontId="28" fillId="7" borderId="109" xfId="71" applyFont="1" applyFill="1" applyBorder="1" applyAlignment="1">
      <alignment horizontal="center"/>
      <protection/>
    </xf>
    <xf numFmtId="0" fontId="31" fillId="0" borderId="0" xfId="71" applyFont="1">
      <alignment/>
      <protection/>
    </xf>
    <xf numFmtId="0" fontId="31" fillId="7" borderId="110" xfId="71" applyFont="1" applyFill="1" applyBorder="1" applyAlignment="1">
      <alignment vertical="center"/>
      <protection/>
    </xf>
    <xf numFmtId="1" fontId="32" fillId="7" borderId="111" xfId="71" applyNumberFormat="1" applyFont="1" applyFill="1" applyBorder="1" applyAlignment="1">
      <alignment horizontal="center" vertical="center" wrapText="1"/>
      <protection/>
    </xf>
    <xf numFmtId="1" fontId="30" fillId="0" borderId="0" xfId="71" applyNumberFormat="1" applyFont="1" applyAlignment="1">
      <alignment horizontal="center" vertical="center" wrapText="1"/>
      <protection/>
    </xf>
    <xf numFmtId="0" fontId="31" fillId="7" borderId="112" xfId="71" applyFont="1" applyFill="1" applyBorder="1" applyAlignment="1">
      <alignment vertical="center"/>
      <protection/>
    </xf>
    <xf numFmtId="0" fontId="22" fillId="7" borderId="113" xfId="71" applyFont="1" applyFill="1" applyBorder="1">
      <alignment/>
      <protection/>
    </xf>
    <xf numFmtId="0" fontId="22" fillId="7" borderId="114" xfId="71" applyFont="1" applyFill="1" applyBorder="1" applyAlignment="1">
      <alignment horizontal="center" vertical="center" wrapText="1"/>
      <protection/>
    </xf>
    <xf numFmtId="0" fontId="47" fillId="0" borderId="115" xfId="71" applyNumberFormat="1" applyFont="1" applyBorder="1">
      <alignment/>
      <protection/>
    </xf>
    <xf numFmtId="3" fontId="47" fillId="0" borderId="116" xfId="71" applyNumberFormat="1" applyFont="1" applyBorder="1">
      <alignment/>
      <protection/>
    </xf>
    <xf numFmtId="3" fontId="47" fillId="0" borderId="117" xfId="71" applyNumberFormat="1" applyFont="1" applyBorder="1">
      <alignment/>
      <protection/>
    </xf>
    <xf numFmtId="3" fontId="47" fillId="0" borderId="118" xfId="71" applyNumberFormat="1" applyFont="1" applyBorder="1">
      <alignment/>
      <protection/>
    </xf>
    <xf numFmtId="10" fontId="47" fillId="0" borderId="119" xfId="71" applyNumberFormat="1" applyFont="1" applyBorder="1">
      <alignment/>
      <protection/>
    </xf>
    <xf numFmtId="10" fontId="47" fillId="0" borderId="120" xfId="71" applyNumberFormat="1" applyFont="1" applyBorder="1">
      <alignment/>
      <protection/>
    </xf>
    <xf numFmtId="0" fontId="22" fillId="0" borderId="121" xfId="71" applyFont="1" applyBorder="1">
      <alignment/>
      <protection/>
    </xf>
    <xf numFmtId="3" fontId="22" fillId="0" borderId="72" xfId="71" applyNumberFormat="1" applyFont="1" applyBorder="1">
      <alignment/>
      <protection/>
    </xf>
    <xf numFmtId="3" fontId="22" fillId="0" borderId="122" xfId="71" applyNumberFormat="1" applyFont="1" applyBorder="1">
      <alignment/>
      <protection/>
    </xf>
    <xf numFmtId="10" fontId="22" fillId="0" borderId="74" xfId="71" applyNumberFormat="1" applyFont="1" applyBorder="1">
      <alignment/>
      <protection/>
    </xf>
    <xf numFmtId="10" fontId="22" fillId="0" borderId="123" xfId="71" applyNumberFormat="1" applyFont="1" applyBorder="1" applyAlignment="1">
      <alignment horizontal="right"/>
      <protection/>
    </xf>
    <xf numFmtId="0" fontId="22" fillId="0" borderId="124" xfId="71" applyFont="1" applyBorder="1">
      <alignment/>
      <protection/>
    </xf>
    <xf numFmtId="3" fontId="22" fillId="0" borderId="125" xfId="71" applyNumberFormat="1" applyFont="1" applyBorder="1">
      <alignment/>
      <protection/>
    </xf>
    <xf numFmtId="3" fontId="22" fillId="0" borderId="34" xfId="71" applyNumberFormat="1" applyFont="1" applyBorder="1">
      <alignment/>
      <protection/>
    </xf>
    <xf numFmtId="10" fontId="22" fillId="0" borderId="126" xfId="71" applyNumberFormat="1" applyFont="1" applyBorder="1">
      <alignment/>
      <protection/>
    </xf>
    <xf numFmtId="10" fontId="22" fillId="0" borderId="35" xfId="71" applyNumberFormat="1" applyFont="1" applyBorder="1" applyAlignment="1">
      <alignment horizontal="right"/>
      <protection/>
    </xf>
    <xf numFmtId="0" fontId="22" fillId="0" borderId="0" xfId="72" applyFont="1">
      <alignment/>
      <protection/>
    </xf>
    <xf numFmtId="0" fontId="25" fillId="7" borderId="10" xfId="72" applyFont="1" applyFill="1" applyBorder="1" applyAlignment="1">
      <alignment horizontal="center" vertical="center"/>
      <protection/>
    </xf>
    <xf numFmtId="0" fontId="25" fillId="7" borderId="62" xfId="72" applyFont="1" applyFill="1" applyBorder="1" applyAlignment="1">
      <alignment horizontal="center" vertical="center"/>
      <protection/>
    </xf>
    <xf numFmtId="0" fontId="25" fillId="7" borderId="11" xfId="72" applyFont="1" applyFill="1" applyBorder="1" applyAlignment="1">
      <alignment horizontal="center" vertical="center"/>
      <protection/>
    </xf>
    <xf numFmtId="1" fontId="32" fillId="7" borderId="47" xfId="72" applyNumberFormat="1" applyFont="1" applyFill="1" applyBorder="1" applyAlignment="1">
      <alignment horizontal="center" vertical="center" wrapText="1"/>
      <protection/>
    </xf>
    <xf numFmtId="0" fontId="32" fillId="7" borderId="10" xfId="72" applyFont="1" applyFill="1" applyBorder="1" applyAlignment="1">
      <alignment horizontal="center" vertical="center"/>
      <protection/>
    </xf>
    <xf numFmtId="0" fontId="32" fillId="7" borderId="62" xfId="72" applyFont="1" applyFill="1" applyBorder="1" applyAlignment="1">
      <alignment horizontal="center" vertical="center"/>
      <protection/>
    </xf>
    <xf numFmtId="0" fontId="32" fillId="7" borderId="11" xfId="72" applyFont="1" applyFill="1" applyBorder="1" applyAlignment="1">
      <alignment horizontal="center" vertical="center"/>
      <protection/>
    </xf>
    <xf numFmtId="0" fontId="22" fillId="0" borderId="0" xfId="72" applyFont="1" applyAlignment="1">
      <alignment vertical="center"/>
      <protection/>
    </xf>
    <xf numFmtId="0" fontId="22" fillId="7" borderId="50" xfId="72" applyFont="1" applyFill="1" applyBorder="1" applyAlignment="1">
      <alignment vertical="center"/>
      <protection/>
    </xf>
    <xf numFmtId="49" fontId="32" fillId="7" borderId="83" xfId="72" applyNumberFormat="1" applyFont="1" applyFill="1" applyBorder="1" applyAlignment="1">
      <alignment horizontal="center" vertical="center" wrapText="1"/>
      <protection/>
    </xf>
    <xf numFmtId="1" fontId="32" fillId="7" borderId="11" xfId="72" applyNumberFormat="1" applyFont="1" applyFill="1" applyBorder="1" applyAlignment="1">
      <alignment horizontal="center" vertical="center" wrapText="1"/>
      <protection/>
    </xf>
    <xf numFmtId="1" fontId="32" fillId="7" borderId="65" xfId="72" applyNumberFormat="1" applyFont="1" applyFill="1" applyBorder="1" applyAlignment="1">
      <alignment horizontal="center" vertical="center" wrapText="1"/>
      <protection/>
    </xf>
    <xf numFmtId="1" fontId="32" fillId="7" borderId="83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47" fillId="0" borderId="96" xfId="72" applyNumberFormat="1" applyFont="1" applyBorder="1" applyAlignment="1">
      <alignment vertical="center"/>
      <protection/>
    </xf>
    <xf numFmtId="3" fontId="47" fillId="0" borderId="68" xfId="72" applyNumberFormat="1" applyFont="1" applyBorder="1" applyAlignment="1">
      <alignment vertical="center"/>
      <protection/>
    </xf>
    <xf numFmtId="10" fontId="47" fillId="0" borderId="70" xfId="72" applyNumberFormat="1" applyFont="1" applyBorder="1" applyAlignment="1">
      <alignment vertical="center"/>
      <protection/>
    </xf>
    <xf numFmtId="3" fontId="47" fillId="0" borderId="97" xfId="72" applyNumberFormat="1" applyFont="1" applyBorder="1" applyAlignment="1">
      <alignment vertical="center"/>
      <protection/>
    </xf>
    <xf numFmtId="0" fontId="47" fillId="0" borderId="0" xfId="72" applyFont="1">
      <alignment/>
      <protection/>
    </xf>
    <xf numFmtId="0" fontId="22" fillId="0" borderId="127" xfId="72" applyNumberFormat="1" applyFont="1" applyBorder="1">
      <alignment/>
      <protection/>
    </xf>
    <xf numFmtId="3" fontId="22" fillId="0" borderId="71" xfId="72" applyNumberFormat="1" applyFont="1" applyBorder="1">
      <alignment/>
      <protection/>
    </xf>
    <xf numFmtId="10" fontId="22" fillId="0" borderId="122" xfId="72" applyNumberFormat="1" applyFont="1" applyBorder="1">
      <alignment/>
      <protection/>
    </xf>
    <xf numFmtId="10" fontId="22" fillId="0" borderId="74" xfId="72" applyNumberFormat="1" applyFont="1" applyBorder="1">
      <alignment/>
      <protection/>
    </xf>
    <xf numFmtId="3" fontId="22" fillId="0" borderId="128" xfId="72" applyNumberFormat="1" applyFont="1" applyBorder="1">
      <alignment/>
      <protection/>
    </xf>
    <xf numFmtId="0" fontId="34" fillId="0" borderId="0" xfId="72" applyFont="1">
      <alignment/>
      <protection/>
    </xf>
    <xf numFmtId="0" fontId="22" fillId="0" borderId="50" xfId="72" applyNumberFormat="1" applyFont="1" applyBorder="1">
      <alignment/>
      <protection/>
    </xf>
    <xf numFmtId="3" fontId="22" fillId="0" borderId="54" xfId="72" applyNumberFormat="1" applyFont="1" applyBorder="1">
      <alignment/>
      <protection/>
    </xf>
    <xf numFmtId="10" fontId="22" fillId="0" borderId="55" xfId="72" applyNumberFormat="1" applyFont="1" applyBorder="1">
      <alignment/>
      <protection/>
    </xf>
    <xf numFmtId="10" fontId="22" fillId="0" borderId="42" xfId="72" applyNumberFormat="1" applyFont="1" applyBorder="1">
      <alignment/>
      <protection/>
    </xf>
    <xf numFmtId="3" fontId="22" fillId="0" borderId="53" xfId="72" applyNumberFormat="1" applyFont="1" applyBorder="1">
      <alignment/>
      <protection/>
    </xf>
    <xf numFmtId="0" fontId="22" fillId="0" borderId="0" xfId="73" applyFont="1">
      <alignment/>
      <protection/>
    </xf>
    <xf numFmtId="10" fontId="22" fillId="0" borderId="0" xfId="73" applyNumberFormat="1" applyFont="1">
      <alignment/>
      <protection/>
    </xf>
    <xf numFmtId="0" fontId="25" fillId="7" borderId="10" xfId="73" applyFont="1" applyFill="1" applyBorder="1" applyAlignment="1">
      <alignment horizontal="center" vertical="center"/>
      <protection/>
    </xf>
    <xf numFmtId="0" fontId="25" fillId="7" borderId="62" xfId="73" applyFont="1" applyFill="1" applyBorder="1" applyAlignment="1">
      <alignment horizontal="center" vertical="center"/>
      <protection/>
    </xf>
    <xf numFmtId="0" fontId="25" fillId="7" borderId="11" xfId="73" applyFont="1" applyFill="1" applyBorder="1" applyAlignment="1">
      <alignment horizontal="center" vertical="center"/>
      <protection/>
    </xf>
    <xf numFmtId="1" fontId="32" fillId="7" borderId="47" xfId="73" applyNumberFormat="1" applyFont="1" applyFill="1" applyBorder="1" applyAlignment="1">
      <alignment horizontal="center" vertical="center" wrapText="1"/>
      <protection/>
    </xf>
    <xf numFmtId="0" fontId="32" fillId="7" borderId="10" xfId="73" applyFont="1" applyFill="1" applyBorder="1" applyAlignment="1">
      <alignment horizontal="center"/>
      <protection/>
    </xf>
    <xf numFmtId="0" fontId="32" fillId="7" borderId="62" xfId="73" applyFont="1" applyFill="1" applyBorder="1" applyAlignment="1">
      <alignment horizontal="center"/>
      <protection/>
    </xf>
    <xf numFmtId="0" fontId="32" fillId="7" borderId="11" xfId="73" applyFont="1" applyFill="1" applyBorder="1" applyAlignment="1">
      <alignment horizontal="center"/>
      <protection/>
    </xf>
    <xf numFmtId="0" fontId="22" fillId="7" borderId="50" xfId="73" applyFont="1" applyFill="1" applyBorder="1" applyAlignment="1">
      <alignment vertical="center"/>
      <protection/>
    </xf>
    <xf numFmtId="49" fontId="32" fillId="7" borderId="64" xfId="73" applyNumberFormat="1" applyFont="1" applyFill="1" applyBorder="1" applyAlignment="1">
      <alignment horizontal="center" vertical="center" wrapText="1"/>
      <protection/>
    </xf>
    <xf numFmtId="10" fontId="32" fillId="7" borderId="82" xfId="73" applyNumberFormat="1" applyFont="1" applyFill="1" applyBorder="1" applyAlignment="1">
      <alignment horizontal="center" vertical="center" wrapText="1"/>
      <protection/>
    </xf>
    <xf numFmtId="10" fontId="32" fillId="7" borderId="65" xfId="73" applyNumberFormat="1" applyFont="1" applyFill="1" applyBorder="1" applyAlignment="1">
      <alignment horizontal="center" vertical="center" wrapText="1"/>
      <protection/>
    </xf>
    <xf numFmtId="1" fontId="22" fillId="0" borderId="0" xfId="73" applyNumberFormat="1" applyFont="1" applyAlignment="1">
      <alignment horizontal="center" vertical="center" wrapText="1"/>
      <protection/>
    </xf>
    <xf numFmtId="0" fontId="47" fillId="0" borderId="96" xfId="73" applyNumberFormat="1" applyFont="1" applyBorder="1" applyAlignment="1">
      <alignment vertical="center"/>
      <protection/>
    </xf>
    <xf numFmtId="3" fontId="47" fillId="0" borderId="68" xfId="73" applyNumberFormat="1" applyFont="1" applyBorder="1" applyAlignment="1">
      <alignment vertical="center"/>
      <protection/>
    </xf>
    <xf numFmtId="10" fontId="47" fillId="0" borderId="98" xfId="73" applyNumberFormat="1" applyFont="1" applyBorder="1" applyAlignment="1">
      <alignment vertical="center"/>
      <protection/>
    </xf>
    <xf numFmtId="3" fontId="47" fillId="0" borderId="98" xfId="73" applyNumberFormat="1" applyFont="1" applyBorder="1" applyAlignment="1">
      <alignment vertical="center"/>
      <protection/>
    </xf>
    <xf numFmtId="10" fontId="47" fillId="0" borderId="70" xfId="73" applyNumberFormat="1" applyFont="1" applyBorder="1" applyAlignment="1">
      <alignment vertical="center"/>
      <protection/>
    </xf>
    <xf numFmtId="0" fontId="34" fillId="0" borderId="0" xfId="73" applyFont="1" applyAlignment="1">
      <alignment vertical="center"/>
      <protection/>
    </xf>
    <xf numFmtId="0" fontId="30" fillId="18" borderId="127" xfId="73" applyNumberFormat="1" applyFont="1" applyFill="1" applyBorder="1">
      <alignment/>
      <protection/>
    </xf>
    <xf numFmtId="3" fontId="30" fillId="18" borderId="71" xfId="73" applyNumberFormat="1" applyFont="1" applyFill="1" applyBorder="1">
      <alignment/>
      <protection/>
    </xf>
    <xf numFmtId="10" fontId="30" fillId="18" borderId="122" xfId="73" applyNumberFormat="1" applyFont="1" applyFill="1" applyBorder="1">
      <alignment/>
      <protection/>
    </xf>
    <xf numFmtId="3" fontId="30" fillId="18" borderId="128" xfId="73" applyNumberFormat="1" applyFont="1" applyFill="1" applyBorder="1">
      <alignment/>
      <protection/>
    </xf>
    <xf numFmtId="10" fontId="30" fillId="18" borderId="73" xfId="73" applyNumberFormat="1" applyFont="1" applyFill="1" applyBorder="1">
      <alignment/>
      <protection/>
    </xf>
    <xf numFmtId="10" fontId="30" fillId="18" borderId="74" xfId="73" applyNumberFormat="1" applyFont="1" applyFill="1" applyBorder="1">
      <alignment/>
      <protection/>
    </xf>
    <xf numFmtId="0" fontId="29" fillId="0" borderId="0" xfId="73" applyFont="1" applyFill="1">
      <alignment/>
      <protection/>
    </xf>
    <xf numFmtId="10" fontId="29" fillId="0" borderId="0" xfId="73" applyNumberFormat="1" applyFont="1" applyFill="1">
      <alignment/>
      <protection/>
    </xf>
    <xf numFmtId="3" fontId="29" fillId="0" borderId="0" xfId="73" applyNumberFormat="1" applyFont="1" applyFill="1">
      <alignment/>
      <protection/>
    </xf>
    <xf numFmtId="0" fontId="22" fillId="0" borderId="84" xfId="73" applyNumberFormat="1" applyFont="1" applyBorder="1" quotePrefix="1">
      <alignment/>
      <protection/>
    </xf>
    <xf numFmtId="3" fontId="22" fillId="0" borderId="75" xfId="73" applyNumberFormat="1" applyFont="1" applyBorder="1">
      <alignment/>
      <protection/>
    </xf>
    <xf numFmtId="10" fontId="22" fillId="0" borderId="105" xfId="73" applyNumberFormat="1" applyFont="1" applyBorder="1">
      <alignment/>
      <protection/>
    </xf>
    <xf numFmtId="3" fontId="22" fillId="0" borderId="129" xfId="73" applyNumberFormat="1" applyFont="1" applyBorder="1" quotePrefix="1">
      <alignment/>
      <protection/>
    </xf>
    <xf numFmtId="10" fontId="22" fillId="0" borderId="106" xfId="0" applyNumberFormat="1" applyFont="1" applyFill="1" applyBorder="1" applyAlignment="1">
      <alignment horizontal="right"/>
    </xf>
    <xf numFmtId="10" fontId="22" fillId="0" borderId="0" xfId="73" applyNumberFormat="1" applyFont="1" applyFill="1" applyBorder="1">
      <alignment/>
      <protection/>
    </xf>
    <xf numFmtId="0" fontId="30" fillId="18" borderId="81" xfId="73" applyNumberFormat="1" applyFont="1" applyFill="1" applyBorder="1">
      <alignment/>
      <protection/>
    </xf>
    <xf numFmtId="3" fontId="30" fillId="18" borderId="86" xfId="73" applyNumberFormat="1" applyFont="1" applyFill="1" applyBorder="1">
      <alignment/>
      <protection/>
    </xf>
    <xf numFmtId="10" fontId="30" fillId="18" borderId="130" xfId="73" applyNumberFormat="1" applyFont="1" applyFill="1" applyBorder="1">
      <alignment/>
      <protection/>
    </xf>
    <xf numFmtId="3" fontId="30" fillId="18" borderId="130" xfId="73" applyNumberFormat="1" applyFont="1" applyFill="1" applyBorder="1">
      <alignment/>
      <protection/>
    </xf>
    <xf numFmtId="10" fontId="30" fillId="18" borderId="131" xfId="73" applyNumberFormat="1" applyFont="1" applyFill="1" applyBorder="1">
      <alignment/>
      <protection/>
    </xf>
    <xf numFmtId="3" fontId="30" fillId="18" borderId="132" xfId="73" applyNumberFormat="1" applyFont="1" applyFill="1" applyBorder="1">
      <alignment/>
      <protection/>
    </xf>
    <xf numFmtId="10" fontId="30" fillId="18" borderId="88" xfId="73" applyNumberFormat="1" applyFont="1" applyFill="1" applyBorder="1">
      <alignment/>
      <protection/>
    </xf>
    <xf numFmtId="10" fontId="30" fillId="0" borderId="0" xfId="73" applyNumberFormat="1" applyFont="1" applyFill="1" applyBorder="1">
      <alignment/>
      <protection/>
    </xf>
    <xf numFmtId="0" fontId="30" fillId="0" borderId="0" xfId="73" applyFont="1" applyFill="1">
      <alignment/>
      <protection/>
    </xf>
    <xf numFmtId="3" fontId="22" fillId="0" borderId="104" xfId="73" applyNumberFormat="1" applyFont="1" applyBorder="1">
      <alignment/>
      <protection/>
    </xf>
    <xf numFmtId="3" fontId="22" fillId="0" borderId="105" xfId="73" applyNumberFormat="1" applyFont="1" applyBorder="1" quotePrefix="1">
      <alignment/>
      <protection/>
    </xf>
    <xf numFmtId="3" fontId="22" fillId="0" borderId="76" xfId="73" applyNumberFormat="1" applyFont="1" applyBorder="1">
      <alignment/>
      <protection/>
    </xf>
    <xf numFmtId="0" fontId="22" fillId="0" borderId="84" xfId="73" applyNumberFormat="1" applyFont="1" applyBorder="1">
      <alignment/>
      <protection/>
    </xf>
    <xf numFmtId="0" fontId="30" fillId="18" borderId="47" xfId="73" applyNumberFormat="1" applyFont="1" applyFill="1" applyBorder="1">
      <alignment/>
      <protection/>
    </xf>
    <xf numFmtId="3" fontId="30" fillId="18" borderId="133" xfId="73" applyNumberFormat="1" applyFont="1" applyFill="1" applyBorder="1">
      <alignment/>
      <protection/>
    </xf>
    <xf numFmtId="10" fontId="30" fillId="18" borderId="29" xfId="73" applyNumberFormat="1" applyFont="1" applyFill="1" applyBorder="1">
      <alignment/>
      <protection/>
    </xf>
    <xf numFmtId="3" fontId="30" fillId="18" borderId="29" xfId="73" applyNumberFormat="1" applyFont="1" applyFill="1" applyBorder="1">
      <alignment/>
      <protection/>
    </xf>
    <xf numFmtId="10" fontId="30" fillId="18" borderId="66" xfId="73" applyNumberFormat="1" applyFont="1" applyFill="1" applyBorder="1">
      <alignment/>
      <protection/>
    </xf>
    <xf numFmtId="0" fontId="22" fillId="0" borderId="81" xfId="73" applyNumberFormat="1" applyFont="1" applyBorder="1" quotePrefix="1">
      <alignment/>
      <protection/>
    </xf>
    <xf numFmtId="3" fontId="22" fillId="0" borderId="132" xfId="73" applyNumberFormat="1" applyFont="1" applyBorder="1">
      <alignment/>
      <protection/>
    </xf>
    <xf numFmtId="10" fontId="22" fillId="0" borderId="130" xfId="73" applyNumberFormat="1" applyFont="1" applyBorder="1">
      <alignment/>
      <protection/>
    </xf>
    <xf numFmtId="3" fontId="22" fillId="0" borderId="130" xfId="73" applyNumberFormat="1" applyFont="1" applyBorder="1" quotePrefix="1">
      <alignment/>
      <protection/>
    </xf>
    <xf numFmtId="10" fontId="22" fillId="0" borderId="88" xfId="0" applyNumberFormat="1" applyFont="1" applyFill="1" applyBorder="1" applyAlignment="1">
      <alignment horizontal="right"/>
    </xf>
    <xf numFmtId="10" fontId="22" fillId="0" borderId="131" xfId="73" applyNumberFormat="1" applyFont="1" applyBorder="1">
      <alignment/>
      <protection/>
    </xf>
    <xf numFmtId="3" fontId="22" fillId="0" borderId="130" xfId="73" applyNumberFormat="1" applyFont="1" applyBorder="1">
      <alignment/>
      <protection/>
    </xf>
    <xf numFmtId="10" fontId="22" fillId="0" borderId="134" xfId="73" applyNumberFormat="1" applyFont="1" applyBorder="1">
      <alignment/>
      <protection/>
    </xf>
    <xf numFmtId="3" fontId="22" fillId="0" borderId="105" xfId="73" applyNumberFormat="1" applyFont="1" applyBorder="1">
      <alignment/>
      <protection/>
    </xf>
    <xf numFmtId="0" fontId="22" fillId="0" borderId="107" xfId="73" applyNumberFormat="1" applyFont="1" applyBorder="1" quotePrefix="1">
      <alignment/>
      <protection/>
    </xf>
    <xf numFmtId="3" fontId="22" fillId="0" borderId="78" xfId="73" applyNumberFormat="1" applyFont="1" applyBorder="1">
      <alignment/>
      <protection/>
    </xf>
    <xf numFmtId="10" fontId="22" fillId="0" borderId="91" xfId="73" applyNumberFormat="1" applyFont="1" applyBorder="1">
      <alignment/>
      <protection/>
    </xf>
    <xf numFmtId="3" fontId="22" fillId="0" borderId="91" xfId="73" applyNumberFormat="1" applyFont="1" applyBorder="1" quotePrefix="1">
      <alignment/>
      <protection/>
    </xf>
    <xf numFmtId="10" fontId="22" fillId="0" borderId="95" xfId="0" applyNumberFormat="1" applyFont="1" applyFill="1" applyBorder="1" applyAlignment="1">
      <alignment horizontal="right"/>
    </xf>
    <xf numFmtId="10" fontId="22" fillId="0" borderId="135" xfId="73" applyNumberFormat="1" applyFont="1" applyBorder="1">
      <alignment/>
      <protection/>
    </xf>
    <xf numFmtId="3" fontId="22" fillId="0" borderId="91" xfId="73" applyNumberFormat="1" applyFont="1" applyBorder="1">
      <alignment/>
      <protection/>
    </xf>
    <xf numFmtId="0" fontId="22" fillId="0" borderId="0" xfId="73" applyNumberFormat="1" applyFont="1" applyFill="1" applyBorder="1">
      <alignment/>
      <protection/>
    </xf>
    <xf numFmtId="0" fontId="22" fillId="0" borderId="0" xfId="74" applyFont="1">
      <alignment/>
      <protection/>
    </xf>
    <xf numFmtId="0" fontId="25" fillId="7" borderId="136" xfId="74" applyFont="1" applyFill="1" applyBorder="1" applyAlignment="1">
      <alignment horizontal="center" vertical="center"/>
      <protection/>
    </xf>
    <xf numFmtId="0" fontId="25" fillId="7" borderId="137" xfId="74" applyFont="1" applyFill="1" applyBorder="1" applyAlignment="1">
      <alignment horizontal="center" vertical="center"/>
      <protection/>
    </xf>
    <xf numFmtId="0" fontId="25" fillId="7" borderId="138" xfId="74" applyFont="1" applyFill="1" applyBorder="1" applyAlignment="1">
      <alignment horizontal="center" vertical="center"/>
      <protection/>
    </xf>
    <xf numFmtId="1" fontId="32" fillId="7" borderId="139" xfId="74" applyNumberFormat="1" applyFont="1" applyFill="1" applyBorder="1" applyAlignment="1">
      <alignment horizontal="center" vertical="center" wrapText="1"/>
      <protection/>
    </xf>
    <xf numFmtId="0" fontId="28" fillId="7" borderId="140" xfId="74" applyFont="1" applyFill="1" applyBorder="1" applyAlignment="1">
      <alignment horizontal="center" vertical="center"/>
      <protection/>
    </xf>
    <xf numFmtId="0" fontId="28" fillId="7" borderId="141" xfId="74" applyFont="1" applyFill="1" applyBorder="1" applyAlignment="1">
      <alignment horizontal="center" vertical="center"/>
      <protection/>
    </xf>
    <xf numFmtId="0" fontId="28" fillId="7" borderId="142" xfId="74" applyFont="1" applyFill="1" applyBorder="1" applyAlignment="1">
      <alignment horizontal="center" vertical="center"/>
      <protection/>
    </xf>
    <xf numFmtId="0" fontId="28" fillId="7" borderId="53" xfId="74" applyFont="1" applyFill="1" applyBorder="1" applyAlignment="1">
      <alignment horizontal="center" vertical="center"/>
      <protection/>
    </xf>
    <xf numFmtId="0" fontId="28" fillId="7" borderId="56" xfId="74" applyFont="1" applyFill="1" applyBorder="1" applyAlignment="1">
      <alignment horizontal="center" vertical="center"/>
      <protection/>
    </xf>
    <xf numFmtId="0" fontId="22" fillId="0" borderId="0" xfId="74" applyFont="1" applyAlignment="1">
      <alignment vertical="center"/>
      <protection/>
    </xf>
    <xf numFmtId="0" fontId="22" fillId="7" borderId="124" xfId="74" applyFont="1" applyFill="1" applyBorder="1" applyAlignment="1">
      <alignment vertical="center"/>
      <protection/>
    </xf>
    <xf numFmtId="49" fontId="29" fillId="7" borderId="143" xfId="74" applyNumberFormat="1" applyFont="1" applyFill="1" applyBorder="1" applyAlignment="1">
      <alignment horizontal="center" vertical="center" wrapText="1"/>
      <protection/>
    </xf>
    <xf numFmtId="1" fontId="29" fillId="7" borderId="144" xfId="74" applyNumberFormat="1" applyFont="1" applyFill="1" applyBorder="1" applyAlignment="1">
      <alignment horizontal="center" vertical="center" wrapText="1"/>
      <protection/>
    </xf>
    <xf numFmtId="1" fontId="29" fillId="7" borderId="145" xfId="74" applyNumberFormat="1" applyFont="1" applyFill="1" applyBorder="1" applyAlignment="1">
      <alignment horizontal="center" vertical="center" wrapText="1"/>
      <protection/>
    </xf>
    <xf numFmtId="1" fontId="30" fillId="0" borderId="0" xfId="74" applyNumberFormat="1" applyFont="1" applyAlignment="1">
      <alignment horizontal="center" vertical="center" wrapText="1"/>
      <protection/>
    </xf>
    <xf numFmtId="0" fontId="47" fillId="0" borderId="115" xfId="74" applyNumberFormat="1" applyFont="1" applyBorder="1" applyAlignment="1">
      <alignment vertical="center"/>
      <protection/>
    </xf>
    <xf numFmtId="3" fontId="47" fillId="0" borderId="146" xfId="74" applyNumberFormat="1" applyFont="1" applyBorder="1" applyAlignment="1">
      <alignment vertical="center"/>
      <protection/>
    </xf>
    <xf numFmtId="10" fontId="47" fillId="0" borderId="119" xfId="74" applyNumberFormat="1" applyFont="1" applyBorder="1" applyAlignment="1">
      <alignment vertical="center"/>
      <protection/>
    </xf>
    <xf numFmtId="3" fontId="47" fillId="0" borderId="118" xfId="74" applyNumberFormat="1" applyFont="1" applyBorder="1" applyAlignment="1">
      <alignment vertical="center"/>
      <protection/>
    </xf>
    <xf numFmtId="10" fontId="47" fillId="0" borderId="120" xfId="74" applyNumberFormat="1" applyFont="1" applyBorder="1" applyAlignment="1">
      <alignment vertical="center"/>
      <protection/>
    </xf>
    <xf numFmtId="0" fontId="47" fillId="0" borderId="0" xfId="74" applyFont="1" applyAlignment="1">
      <alignment vertical="center"/>
      <protection/>
    </xf>
    <xf numFmtId="0" fontId="22" fillId="0" borderId="121" xfId="74" applyNumberFormat="1" applyFont="1" applyBorder="1">
      <alignment/>
      <protection/>
    </xf>
    <xf numFmtId="3" fontId="22" fillId="0" borderId="71" xfId="74" applyNumberFormat="1" applyFont="1" applyBorder="1">
      <alignment/>
      <protection/>
    </xf>
    <xf numFmtId="10" fontId="22" fillId="0" borderId="122" xfId="74" applyNumberFormat="1" applyFont="1" applyBorder="1">
      <alignment/>
      <protection/>
    </xf>
    <xf numFmtId="10" fontId="22" fillId="0" borderId="123" xfId="74" applyNumberFormat="1" applyFont="1" applyBorder="1">
      <alignment/>
      <protection/>
    </xf>
    <xf numFmtId="3" fontId="22" fillId="0" borderId="128" xfId="74" applyNumberFormat="1" applyFont="1" applyBorder="1">
      <alignment/>
      <protection/>
    </xf>
    <xf numFmtId="10" fontId="22" fillId="0" borderId="74" xfId="74" applyNumberFormat="1" applyFont="1" applyBorder="1">
      <alignment/>
      <protection/>
    </xf>
    <xf numFmtId="0" fontId="34" fillId="0" borderId="0" xfId="74" applyFont="1">
      <alignment/>
      <protection/>
    </xf>
    <xf numFmtId="0" fontId="22" fillId="0" borderId="124" xfId="74" applyNumberFormat="1" applyFont="1" applyBorder="1">
      <alignment/>
      <protection/>
    </xf>
    <xf numFmtId="3" fontId="22" fillId="0" borderId="59" xfId="74" applyNumberFormat="1" applyFont="1" applyBorder="1">
      <alignment/>
      <protection/>
    </xf>
    <xf numFmtId="10" fontId="22" fillId="0" borderId="34" xfId="74" applyNumberFormat="1" applyFont="1" applyBorder="1">
      <alignment/>
      <protection/>
    </xf>
    <xf numFmtId="10" fontId="22" fillId="0" borderId="35" xfId="74" applyNumberFormat="1" applyFont="1" applyBorder="1">
      <alignment/>
      <protection/>
    </xf>
    <xf numFmtId="10" fontId="22" fillId="0" borderId="126" xfId="74" applyNumberFormat="1" applyFont="1" applyBorder="1">
      <alignment/>
      <protection/>
    </xf>
    <xf numFmtId="0" fontId="22" fillId="0" borderId="0" xfId="64" applyNumberFormat="1" applyFont="1" applyFill="1" applyBorder="1">
      <alignment/>
      <protection/>
    </xf>
    <xf numFmtId="0" fontId="22" fillId="0" borderId="0" xfId="75" applyFont="1">
      <alignment/>
      <protection/>
    </xf>
    <xf numFmtId="37" fontId="56" fillId="2" borderId="10" xfId="51" applyFont="1" applyFill="1" applyBorder="1" applyAlignment="1">
      <alignment horizontal="center"/>
    </xf>
    <xf numFmtId="37" fontId="56" fillId="2" borderId="11" xfId="51" applyFont="1" applyFill="1" applyBorder="1" applyAlignment="1">
      <alignment horizontal="center"/>
    </xf>
    <xf numFmtId="0" fontId="46" fillId="7" borderId="10" xfId="75" applyFont="1" applyFill="1" applyBorder="1" applyAlignment="1">
      <alignment horizontal="center" vertical="center"/>
      <protection/>
    </xf>
    <xf numFmtId="0" fontId="46" fillId="7" borderId="62" xfId="75" applyFont="1" applyFill="1" applyBorder="1" applyAlignment="1">
      <alignment horizontal="center" vertical="center"/>
      <protection/>
    </xf>
    <xf numFmtId="0" fontId="46" fillId="7" borderId="11" xfId="75" applyFont="1" applyFill="1" applyBorder="1" applyAlignment="1">
      <alignment horizontal="center" vertical="center"/>
      <protection/>
    </xf>
    <xf numFmtId="1" fontId="32" fillId="7" borderId="47" xfId="75" applyNumberFormat="1" applyFont="1" applyFill="1" applyBorder="1" applyAlignment="1">
      <alignment horizontal="center" vertical="center" wrapText="1"/>
      <protection/>
    </xf>
    <xf numFmtId="0" fontId="29" fillId="7" borderId="10" xfId="75" applyFont="1" applyFill="1" applyBorder="1" applyAlignment="1">
      <alignment horizontal="center"/>
      <protection/>
    </xf>
    <xf numFmtId="0" fontId="29" fillId="7" borderId="62" xfId="75" applyFont="1" applyFill="1" applyBorder="1" applyAlignment="1">
      <alignment horizontal="center"/>
      <protection/>
    </xf>
    <xf numFmtId="0" fontId="29" fillId="7" borderId="11" xfId="75" applyFont="1" applyFill="1" applyBorder="1" applyAlignment="1">
      <alignment horizontal="center"/>
      <protection/>
    </xf>
    <xf numFmtId="0" fontId="30" fillId="0" borderId="0" xfId="75" applyFont="1">
      <alignment/>
      <protection/>
    </xf>
    <xf numFmtId="0" fontId="22" fillId="7" borderId="50" xfId="75" applyFont="1" applyFill="1" applyBorder="1" applyAlignment="1">
      <alignment vertical="center"/>
      <protection/>
    </xf>
    <xf numFmtId="49" fontId="29" fillId="7" borderId="64" xfId="75" applyNumberFormat="1" applyFont="1" applyFill="1" applyBorder="1" applyAlignment="1">
      <alignment horizontal="center" vertical="center" wrapText="1"/>
      <protection/>
    </xf>
    <xf numFmtId="1" fontId="29" fillId="7" borderId="82" xfId="75" applyNumberFormat="1" applyFont="1" applyFill="1" applyBorder="1" applyAlignment="1">
      <alignment horizontal="center" vertical="center" wrapText="1"/>
      <protection/>
    </xf>
    <xf numFmtId="1" fontId="29" fillId="7" borderId="65" xfId="75" applyNumberFormat="1" applyFont="1" applyFill="1" applyBorder="1" applyAlignment="1">
      <alignment horizontal="center" vertical="center" wrapText="1"/>
      <protection/>
    </xf>
    <xf numFmtId="1" fontId="30" fillId="0" borderId="0" xfId="75" applyNumberFormat="1" applyFont="1" applyAlignment="1">
      <alignment horizontal="center" vertical="center" wrapText="1"/>
      <protection/>
    </xf>
    <xf numFmtId="0" fontId="47" fillId="0" borderId="96" xfId="75" applyNumberFormat="1" applyFont="1" applyBorder="1">
      <alignment/>
      <protection/>
    </xf>
    <xf numFmtId="3" fontId="47" fillId="0" borderId="68" xfId="75" applyNumberFormat="1" applyFont="1" applyBorder="1">
      <alignment/>
      <protection/>
    </xf>
    <xf numFmtId="10" fontId="47" fillId="0" borderId="98" xfId="75" applyNumberFormat="1" applyFont="1" applyBorder="1">
      <alignment/>
      <protection/>
    </xf>
    <xf numFmtId="3" fontId="47" fillId="0" borderId="98" xfId="75" applyNumberFormat="1" applyFont="1" applyBorder="1">
      <alignment/>
      <protection/>
    </xf>
    <xf numFmtId="10" fontId="47" fillId="0" borderId="70" xfId="75" applyNumberFormat="1" applyFont="1" applyBorder="1">
      <alignment/>
      <protection/>
    </xf>
    <xf numFmtId="3" fontId="47" fillId="0" borderId="97" xfId="75" applyNumberFormat="1" applyFont="1" applyBorder="1">
      <alignment/>
      <protection/>
    </xf>
    <xf numFmtId="0" fontId="44" fillId="0" borderId="0" xfId="75" applyFont="1">
      <alignment/>
      <protection/>
    </xf>
    <xf numFmtId="0" fontId="22" fillId="18" borderId="127" xfId="75" applyNumberFormat="1" applyFont="1" applyFill="1" applyBorder="1">
      <alignment/>
      <protection/>
    </xf>
    <xf numFmtId="3" fontId="22" fillId="18" borderId="71" xfId="75" applyNumberFormat="1" applyFont="1" applyFill="1" applyBorder="1">
      <alignment/>
      <protection/>
    </xf>
    <xf numFmtId="10" fontId="22" fillId="18" borderId="122" xfId="75" applyNumberFormat="1" applyFont="1" applyFill="1" applyBorder="1">
      <alignment/>
      <protection/>
    </xf>
    <xf numFmtId="3" fontId="22" fillId="18" borderId="128" xfId="75" applyNumberFormat="1" applyFont="1" applyFill="1" applyBorder="1">
      <alignment/>
      <protection/>
    </xf>
    <xf numFmtId="10" fontId="22" fillId="18" borderId="74" xfId="75" applyNumberFormat="1" applyFont="1" applyFill="1" applyBorder="1">
      <alignment/>
      <protection/>
    </xf>
    <xf numFmtId="0" fontId="34" fillId="0" borderId="0" xfId="75" applyFont="1">
      <alignment/>
      <protection/>
    </xf>
    <xf numFmtId="3" fontId="34" fillId="0" borderId="0" xfId="75" applyNumberFormat="1" applyFont="1">
      <alignment/>
      <protection/>
    </xf>
    <xf numFmtId="0" fontId="22" fillId="0" borderId="84" xfId="75" applyNumberFormat="1" applyFont="1" applyBorder="1" quotePrefix="1">
      <alignment/>
      <protection/>
    </xf>
    <xf numFmtId="3" fontId="22" fillId="0" borderId="75" xfId="75" applyNumberFormat="1" applyFont="1" applyBorder="1">
      <alignment/>
      <protection/>
    </xf>
    <xf numFmtId="10" fontId="22" fillId="0" borderId="105" xfId="75" applyNumberFormat="1" applyFont="1" applyBorder="1">
      <alignment/>
      <protection/>
    </xf>
    <xf numFmtId="3" fontId="22" fillId="0" borderId="129" xfId="75" applyNumberFormat="1" applyFont="1" applyBorder="1" quotePrefix="1">
      <alignment/>
      <protection/>
    </xf>
    <xf numFmtId="10" fontId="22" fillId="0" borderId="106" xfId="75" applyNumberFormat="1" applyFont="1" applyFill="1" applyBorder="1" applyAlignment="1">
      <alignment horizontal="right"/>
      <protection/>
    </xf>
    <xf numFmtId="3" fontId="22" fillId="0" borderId="129" xfId="75" applyNumberFormat="1" applyFont="1" applyBorder="1">
      <alignment/>
      <protection/>
    </xf>
    <xf numFmtId="10" fontId="22" fillId="0" borderId="0" xfId="75" applyNumberFormat="1" applyFont="1" applyFill="1" applyBorder="1">
      <alignment/>
      <protection/>
    </xf>
    <xf numFmtId="3" fontId="22" fillId="0" borderId="0" xfId="75" applyNumberFormat="1" applyFont="1">
      <alignment/>
      <protection/>
    </xf>
    <xf numFmtId="0" fontId="22" fillId="18" borderId="81" xfId="75" applyNumberFormat="1" applyFont="1" applyFill="1" applyBorder="1">
      <alignment/>
      <protection/>
    </xf>
    <xf numFmtId="3" fontId="22" fillId="18" borderId="87" xfId="75" applyNumberFormat="1" applyFont="1" applyFill="1" applyBorder="1">
      <alignment/>
      <protection/>
    </xf>
    <xf numFmtId="10" fontId="22" fillId="18" borderId="131" xfId="75" applyNumberFormat="1" applyFont="1" applyFill="1" applyBorder="1">
      <alignment/>
      <protection/>
    </xf>
    <xf numFmtId="3" fontId="22" fillId="18" borderId="130" xfId="75" applyNumberFormat="1" applyFont="1" applyFill="1" applyBorder="1">
      <alignment/>
      <protection/>
    </xf>
    <xf numFmtId="10" fontId="22" fillId="18" borderId="88" xfId="75" applyNumberFormat="1" applyFont="1" applyFill="1" applyBorder="1">
      <alignment/>
      <protection/>
    </xf>
    <xf numFmtId="10" fontId="22" fillId="18" borderId="130" xfId="75" applyNumberFormat="1" applyFont="1" applyFill="1" applyBorder="1">
      <alignment/>
      <protection/>
    </xf>
    <xf numFmtId="3" fontId="22" fillId="18" borderId="85" xfId="75" applyNumberFormat="1" applyFont="1" applyFill="1" applyBorder="1">
      <alignment/>
      <protection/>
    </xf>
    <xf numFmtId="0" fontId="22" fillId="0" borderId="127" xfId="75" applyNumberFormat="1" applyFont="1" applyBorder="1" quotePrefix="1">
      <alignment/>
      <protection/>
    </xf>
    <xf numFmtId="3" fontId="22" fillId="0" borderId="71" xfId="75" applyNumberFormat="1" applyFont="1" applyBorder="1">
      <alignment/>
      <protection/>
    </xf>
    <xf numFmtId="3" fontId="22" fillId="0" borderId="128" xfId="75" applyNumberFormat="1" applyFont="1" applyBorder="1" quotePrefix="1">
      <alignment/>
      <protection/>
    </xf>
    <xf numFmtId="3" fontId="22" fillId="0" borderId="128" xfId="75" applyNumberFormat="1" applyFont="1" applyBorder="1">
      <alignment/>
      <protection/>
    </xf>
    <xf numFmtId="3" fontId="22" fillId="18" borderId="85" xfId="75" applyNumberFormat="1" applyFont="1" applyFill="1" applyBorder="1" quotePrefix="1">
      <alignment/>
      <protection/>
    </xf>
    <xf numFmtId="0" fontId="22" fillId="18" borderId="10" xfId="75" applyNumberFormat="1" applyFont="1" applyFill="1" applyBorder="1">
      <alignment/>
      <protection/>
    </xf>
    <xf numFmtId="3" fontId="22" fillId="18" borderId="83" xfId="75" applyNumberFormat="1" applyFont="1" applyFill="1" applyBorder="1">
      <alignment/>
      <protection/>
    </xf>
    <xf numFmtId="10" fontId="22" fillId="18" borderId="82" xfId="75" applyNumberFormat="1" applyFont="1" applyFill="1" applyBorder="1">
      <alignment/>
      <protection/>
    </xf>
    <xf numFmtId="3" fontId="22" fillId="18" borderId="82" xfId="75" applyNumberFormat="1" applyFont="1" applyFill="1" applyBorder="1" quotePrefix="1">
      <alignment/>
      <protection/>
    </xf>
    <xf numFmtId="10" fontId="22" fillId="18" borderId="65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37" fontId="56" fillId="2" borderId="10" xfId="52" applyFont="1" applyFill="1" applyBorder="1" applyAlignment="1">
      <alignment horizontal="center"/>
    </xf>
    <xf numFmtId="37" fontId="56" fillId="2" borderId="11" xfId="52" applyFont="1" applyFill="1" applyBorder="1" applyAlignment="1">
      <alignment horizontal="center"/>
    </xf>
    <xf numFmtId="0" fontId="25" fillId="7" borderId="44" xfId="76" applyFont="1" applyFill="1" applyBorder="1" applyAlignment="1">
      <alignment horizontal="center" vertical="center"/>
      <protection/>
    </xf>
    <xf numFmtId="0" fontId="25" fillId="7" borderId="30" xfId="76" applyFont="1" applyFill="1" applyBorder="1" applyAlignment="1">
      <alignment horizontal="center" vertical="center"/>
      <protection/>
    </xf>
    <xf numFmtId="0" fontId="25" fillId="7" borderId="63" xfId="76" applyFont="1" applyFill="1" applyBorder="1" applyAlignment="1">
      <alignment horizontal="center" vertical="center"/>
      <protection/>
    </xf>
    <xf numFmtId="1" fontId="28" fillId="7" borderId="81" xfId="76" applyNumberFormat="1" applyFont="1" applyFill="1" applyBorder="1" applyAlignment="1">
      <alignment horizontal="center" vertical="center" wrapText="1"/>
      <protection/>
    </xf>
    <xf numFmtId="0" fontId="28" fillId="7" borderId="83" xfId="76" applyFont="1" applyFill="1" applyBorder="1" applyAlignment="1">
      <alignment horizontal="center"/>
      <protection/>
    </xf>
    <xf numFmtId="0" fontId="28" fillId="7" borderId="82" xfId="76" applyFont="1" applyFill="1" applyBorder="1" applyAlignment="1">
      <alignment horizontal="center"/>
      <protection/>
    </xf>
    <xf numFmtId="0" fontId="28" fillId="7" borderId="65" xfId="76" applyFont="1" applyFill="1" applyBorder="1" applyAlignment="1">
      <alignment horizontal="center"/>
      <protection/>
    </xf>
    <xf numFmtId="0" fontId="31" fillId="0" borderId="0" xfId="76" applyFont="1" applyFill="1">
      <alignment/>
      <protection/>
    </xf>
    <xf numFmtId="0" fontId="31" fillId="7" borderId="84" xfId="76" applyFont="1" applyFill="1" applyBorder="1" applyAlignment="1">
      <alignment vertical="center"/>
      <protection/>
    </xf>
    <xf numFmtId="49" fontId="28" fillId="7" borderId="132" xfId="76" applyNumberFormat="1" applyFont="1" applyFill="1" applyBorder="1" applyAlignment="1">
      <alignment horizontal="center" vertical="center" wrapText="1"/>
      <protection/>
    </xf>
    <xf numFmtId="49" fontId="28" fillId="7" borderId="130" xfId="76" applyNumberFormat="1" applyFont="1" applyFill="1" applyBorder="1" applyAlignment="1">
      <alignment horizontal="center" vertical="center" wrapText="1"/>
      <protection/>
    </xf>
    <xf numFmtId="1" fontId="32" fillId="7" borderId="88" xfId="76" applyNumberFormat="1" applyFont="1" applyFill="1" applyBorder="1" applyAlignment="1">
      <alignment horizontal="center" vertical="center" wrapText="1"/>
      <protection/>
    </xf>
    <xf numFmtId="1" fontId="32" fillId="7" borderId="73" xfId="76" applyNumberFormat="1" applyFont="1" applyFill="1" applyBorder="1" applyAlignment="1">
      <alignment horizontal="center" vertical="center" wrapText="1"/>
      <protection/>
    </xf>
    <xf numFmtId="1" fontId="31" fillId="0" borderId="0" xfId="76" applyNumberFormat="1" applyFont="1" applyFill="1" applyAlignment="1">
      <alignment horizontal="center" vertical="center" wrapText="1"/>
      <protection/>
    </xf>
    <xf numFmtId="0" fontId="31" fillId="7" borderId="107" xfId="76" applyFont="1" applyFill="1" applyBorder="1" applyAlignment="1">
      <alignment vertical="center"/>
      <protection/>
    </xf>
    <xf numFmtId="49" fontId="32" fillId="7" borderId="78" xfId="76" applyNumberFormat="1" applyFont="1" applyFill="1" applyBorder="1" applyAlignment="1">
      <alignment horizontal="center" vertical="center" wrapText="1"/>
      <protection/>
    </xf>
    <xf numFmtId="49" fontId="32" fillId="7" borderId="91" xfId="76" applyNumberFormat="1" applyFont="1" applyFill="1" applyBorder="1" applyAlignment="1">
      <alignment horizontal="center" vertical="center" wrapText="1"/>
      <protection/>
    </xf>
    <xf numFmtId="0" fontId="22" fillId="7" borderId="95" xfId="76" applyFont="1" applyFill="1" applyBorder="1" applyAlignment="1">
      <alignment horizontal="center" vertical="center" wrapText="1"/>
      <protection/>
    </xf>
    <xf numFmtId="0" fontId="22" fillId="7" borderId="135" xfId="76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47" fillId="0" borderId="47" xfId="76" applyNumberFormat="1" applyFont="1" applyFill="1" applyBorder="1" applyAlignment="1">
      <alignment vertical="center"/>
      <protection/>
    </xf>
    <xf numFmtId="3" fontId="47" fillId="0" borderId="133" xfId="76" applyNumberFormat="1" applyFont="1" applyFill="1" applyBorder="1" applyAlignment="1">
      <alignment vertical="center"/>
      <protection/>
    </xf>
    <xf numFmtId="3" fontId="47" fillId="0" borderId="46" xfId="76" applyNumberFormat="1" applyFont="1" applyFill="1" applyBorder="1" applyAlignment="1">
      <alignment vertical="center"/>
      <protection/>
    </xf>
    <xf numFmtId="3" fontId="47" fillId="0" borderId="29" xfId="76" applyNumberFormat="1" applyFont="1" applyFill="1" applyBorder="1" applyAlignment="1">
      <alignment vertical="center"/>
      <protection/>
    </xf>
    <xf numFmtId="10" fontId="47" fillId="0" borderId="66" xfId="76" applyNumberFormat="1" applyFont="1" applyFill="1" applyBorder="1" applyAlignment="1">
      <alignment vertical="center"/>
      <protection/>
    </xf>
    <xf numFmtId="10" fontId="47" fillId="0" borderId="66" xfId="76" applyNumberFormat="1" applyFont="1" applyFill="1" applyBorder="1" applyAlignment="1">
      <alignment horizontal="right" vertical="center"/>
      <protection/>
    </xf>
    <xf numFmtId="0" fontId="47" fillId="0" borderId="0" xfId="76" applyFont="1" applyFill="1" applyAlignment="1">
      <alignment vertical="center"/>
      <protection/>
    </xf>
    <xf numFmtId="0" fontId="30" fillId="18" borderId="81" xfId="76" applyFont="1" applyFill="1" applyBorder="1">
      <alignment/>
      <protection/>
    </xf>
    <xf numFmtId="3" fontId="30" fillId="18" borderId="132" xfId="76" applyNumberFormat="1" applyFont="1" applyFill="1" applyBorder="1">
      <alignment/>
      <protection/>
    </xf>
    <xf numFmtId="3" fontId="30" fillId="18" borderId="130" xfId="76" applyNumberFormat="1" applyFont="1" applyFill="1" applyBorder="1">
      <alignment/>
      <protection/>
    </xf>
    <xf numFmtId="10" fontId="30" fillId="18" borderId="88" xfId="76" applyNumberFormat="1" applyFont="1" applyFill="1" applyBorder="1">
      <alignment/>
      <protection/>
    </xf>
    <xf numFmtId="10" fontId="30" fillId="18" borderId="88" xfId="76" applyNumberFormat="1" applyFont="1" applyFill="1" applyBorder="1" applyAlignment="1">
      <alignment horizontal="right"/>
      <protection/>
    </xf>
    <xf numFmtId="0" fontId="29" fillId="0" borderId="0" xfId="76" applyFont="1" applyFill="1">
      <alignment/>
      <protection/>
    </xf>
    <xf numFmtId="0" fontId="22" fillId="0" borderId="84" xfId="76" applyFont="1" applyFill="1" applyBorder="1">
      <alignment/>
      <protection/>
    </xf>
    <xf numFmtId="3" fontId="22" fillId="0" borderId="76" xfId="76" applyNumberFormat="1" applyFont="1" applyFill="1" applyBorder="1">
      <alignment/>
      <protection/>
    </xf>
    <xf numFmtId="3" fontId="22" fillId="0" borderId="105" xfId="76" applyNumberFormat="1" applyFont="1" applyFill="1" applyBorder="1">
      <alignment/>
      <protection/>
    </xf>
    <xf numFmtId="10" fontId="22" fillId="0" borderId="106" xfId="76" applyNumberFormat="1" applyFont="1" applyFill="1" applyBorder="1">
      <alignment/>
      <protection/>
    </xf>
    <xf numFmtId="10" fontId="22" fillId="0" borderId="106" xfId="76" applyNumberFormat="1" applyFont="1" applyFill="1" applyBorder="1" applyAlignment="1">
      <alignment horizontal="right"/>
      <protection/>
    </xf>
    <xf numFmtId="0" fontId="22" fillId="0" borderId="107" xfId="76" applyFont="1" applyFill="1" applyBorder="1">
      <alignment/>
      <protection/>
    </xf>
    <xf numFmtId="3" fontId="22" fillId="0" borderId="78" xfId="76" applyNumberFormat="1" applyFont="1" applyFill="1" applyBorder="1">
      <alignment/>
      <protection/>
    </xf>
    <xf numFmtId="3" fontId="22" fillId="0" borderId="91" xfId="76" applyNumberFormat="1" applyFont="1" applyFill="1" applyBorder="1">
      <alignment/>
      <protection/>
    </xf>
    <xf numFmtId="10" fontId="22" fillId="0" borderId="95" xfId="76" applyNumberFormat="1" applyFont="1" applyFill="1" applyBorder="1">
      <alignment/>
      <protection/>
    </xf>
    <xf numFmtId="10" fontId="22" fillId="0" borderId="95" xfId="76" applyNumberFormat="1" applyFont="1" applyFill="1" applyBorder="1" applyAlignment="1">
      <alignment horizontal="right"/>
      <protection/>
    </xf>
    <xf numFmtId="0" fontId="22" fillId="0" borderId="127" xfId="76" applyFont="1" applyFill="1" applyBorder="1">
      <alignment/>
      <protection/>
    </xf>
    <xf numFmtId="3" fontId="22" fillId="0" borderId="72" xfId="76" applyNumberFormat="1" applyFont="1" applyFill="1" applyBorder="1">
      <alignment/>
      <protection/>
    </xf>
    <xf numFmtId="3" fontId="22" fillId="0" borderId="122" xfId="76" applyNumberFormat="1" applyFont="1" applyFill="1" applyBorder="1">
      <alignment/>
      <protection/>
    </xf>
    <xf numFmtId="10" fontId="22" fillId="0" borderId="74" xfId="76" applyNumberFormat="1" applyFont="1" applyFill="1" applyBorder="1">
      <alignment/>
      <protection/>
    </xf>
    <xf numFmtId="10" fontId="22" fillId="0" borderId="74" xfId="76" applyNumberFormat="1" applyFont="1" applyFill="1" applyBorder="1" applyAlignment="1">
      <alignment horizontal="right"/>
      <protection/>
    </xf>
    <xf numFmtId="0" fontId="32" fillId="0" borderId="0" xfId="76" applyFont="1" applyFill="1">
      <alignment/>
      <protection/>
    </xf>
    <xf numFmtId="0" fontId="22" fillId="18" borderId="147" xfId="76" applyFont="1" applyFill="1" applyBorder="1">
      <alignment/>
      <protection/>
    </xf>
    <xf numFmtId="3" fontId="22" fillId="18" borderId="83" xfId="76" applyNumberFormat="1" applyFont="1" applyFill="1" applyBorder="1">
      <alignment/>
      <protection/>
    </xf>
    <xf numFmtId="3" fontId="22" fillId="18" borderId="82" xfId="76" applyNumberFormat="1" applyFont="1" applyFill="1" applyBorder="1">
      <alignment/>
      <protection/>
    </xf>
    <xf numFmtId="10" fontId="22" fillId="18" borderId="65" xfId="76" applyNumberFormat="1" applyFont="1" applyFill="1" applyBorder="1">
      <alignment/>
      <protection/>
    </xf>
    <xf numFmtId="10" fontId="22" fillId="18" borderId="65" xfId="76" applyNumberFormat="1" applyFont="1" applyFill="1" applyBorder="1" applyAlignment="1">
      <alignment horizontal="right"/>
      <protection/>
    </xf>
    <xf numFmtId="0" fontId="22" fillId="0" borderId="0" xfId="77" applyFont="1" applyFill="1">
      <alignment/>
      <protection/>
    </xf>
    <xf numFmtId="37" fontId="56" fillId="2" borderId="10" xfId="53" applyFont="1" applyFill="1" applyBorder="1" applyAlignment="1">
      <alignment horizontal="center"/>
    </xf>
    <xf numFmtId="37" fontId="56" fillId="2" borderId="11" xfId="53" applyFont="1" applyFill="1" applyBorder="1" applyAlignment="1">
      <alignment horizontal="center"/>
    </xf>
    <xf numFmtId="0" fontId="25" fillId="7" borderId="44" xfId="77" applyFont="1" applyFill="1" applyBorder="1" applyAlignment="1">
      <alignment horizontal="center" vertical="center"/>
      <protection/>
    </xf>
    <xf numFmtId="0" fontId="25" fillId="7" borderId="30" xfId="77" applyFont="1" applyFill="1" applyBorder="1" applyAlignment="1">
      <alignment horizontal="center" vertical="center"/>
      <protection/>
    </xf>
    <xf numFmtId="0" fontId="25" fillId="7" borderId="63" xfId="77" applyFont="1" applyFill="1" applyBorder="1" applyAlignment="1">
      <alignment horizontal="center" vertical="center"/>
      <protection/>
    </xf>
    <xf numFmtId="1" fontId="28" fillId="7" borderId="81" xfId="77" applyNumberFormat="1" applyFont="1" applyFill="1" applyBorder="1" applyAlignment="1">
      <alignment horizontal="center" vertical="center" wrapText="1"/>
      <protection/>
    </xf>
    <xf numFmtId="0" fontId="28" fillId="7" borderId="83" xfId="77" applyFont="1" applyFill="1" applyBorder="1" applyAlignment="1">
      <alignment horizontal="center"/>
      <protection/>
    </xf>
    <xf numFmtId="0" fontId="28" fillId="7" borderId="82" xfId="77" applyFont="1" applyFill="1" applyBorder="1" applyAlignment="1">
      <alignment horizontal="center"/>
      <protection/>
    </xf>
    <xf numFmtId="0" fontId="28" fillId="7" borderId="65" xfId="77" applyFont="1" applyFill="1" applyBorder="1" applyAlignment="1">
      <alignment horizontal="center"/>
      <protection/>
    </xf>
    <xf numFmtId="0" fontId="31" fillId="0" borderId="0" xfId="77" applyFont="1" applyFill="1">
      <alignment/>
      <protection/>
    </xf>
    <xf numFmtId="0" fontId="31" fillId="7" borderId="84" xfId="77" applyFont="1" applyFill="1" applyBorder="1" applyAlignment="1">
      <alignment vertical="center"/>
      <protection/>
    </xf>
    <xf numFmtId="49" fontId="28" fillId="7" borderId="132" xfId="77" applyNumberFormat="1" applyFont="1" applyFill="1" applyBorder="1" applyAlignment="1">
      <alignment horizontal="center" vertical="center" wrapText="1"/>
      <protection/>
    </xf>
    <xf numFmtId="49" fontId="28" fillId="7" borderId="130" xfId="77" applyNumberFormat="1" applyFont="1" applyFill="1" applyBorder="1" applyAlignment="1">
      <alignment horizontal="center" vertical="center" wrapText="1"/>
      <protection/>
    </xf>
    <xf numFmtId="1" fontId="32" fillId="7" borderId="88" xfId="77" applyNumberFormat="1" applyFont="1" applyFill="1" applyBorder="1" applyAlignment="1">
      <alignment horizontal="center" vertical="center" wrapText="1"/>
      <protection/>
    </xf>
    <xf numFmtId="1" fontId="32" fillId="7" borderId="73" xfId="77" applyNumberFormat="1" applyFont="1" applyFill="1" applyBorder="1" applyAlignment="1">
      <alignment horizontal="center" vertical="center" wrapText="1"/>
      <protection/>
    </xf>
    <xf numFmtId="1" fontId="31" fillId="0" borderId="0" xfId="77" applyNumberFormat="1" applyFont="1" applyFill="1" applyAlignment="1">
      <alignment horizontal="center" vertical="center" wrapText="1"/>
      <protection/>
    </xf>
    <xf numFmtId="0" fontId="31" fillId="7" borderId="107" xfId="77" applyFont="1" applyFill="1" applyBorder="1" applyAlignment="1">
      <alignment vertical="center"/>
      <protection/>
    </xf>
    <xf numFmtId="49" fontId="32" fillId="7" borderId="78" xfId="77" applyNumberFormat="1" applyFont="1" applyFill="1" applyBorder="1" applyAlignment="1">
      <alignment horizontal="center" vertical="center" wrapText="1"/>
      <protection/>
    </xf>
    <xf numFmtId="49" fontId="32" fillId="7" borderId="91" xfId="77" applyNumberFormat="1" applyFont="1" applyFill="1" applyBorder="1" applyAlignment="1">
      <alignment horizontal="center" vertical="center" wrapText="1"/>
      <protection/>
    </xf>
    <xf numFmtId="0" fontId="22" fillId="7" borderId="95" xfId="77" applyFont="1" applyFill="1" applyBorder="1" applyAlignment="1">
      <alignment horizontal="center" vertical="center" wrapText="1"/>
      <protection/>
    </xf>
    <xf numFmtId="0" fontId="22" fillId="7" borderId="135" xfId="77" applyFont="1" applyFill="1" applyBorder="1" applyAlignment="1">
      <alignment horizontal="center" vertical="center" wrapText="1"/>
      <protection/>
    </xf>
    <xf numFmtId="1" fontId="22" fillId="0" borderId="0" xfId="77" applyNumberFormat="1" applyFont="1" applyFill="1" applyAlignment="1">
      <alignment horizontal="center" vertical="center" wrapText="1"/>
      <protection/>
    </xf>
    <xf numFmtId="0" fontId="47" fillId="0" borderId="47" xfId="77" applyNumberFormat="1" applyFont="1" applyFill="1" applyBorder="1" applyAlignment="1">
      <alignment vertical="center"/>
      <protection/>
    </xf>
    <xf numFmtId="3" fontId="47" fillId="0" borderId="133" xfId="77" applyNumberFormat="1" applyFont="1" applyFill="1" applyBorder="1" applyAlignment="1">
      <alignment vertical="center"/>
      <protection/>
    </xf>
    <xf numFmtId="3" fontId="47" fillId="0" borderId="46" xfId="77" applyNumberFormat="1" applyFont="1" applyFill="1" applyBorder="1" applyAlignment="1">
      <alignment vertical="center"/>
      <protection/>
    </xf>
    <xf numFmtId="3" fontId="47" fillId="0" borderId="29" xfId="77" applyNumberFormat="1" applyFont="1" applyFill="1" applyBorder="1" applyAlignment="1">
      <alignment vertical="center"/>
      <protection/>
    </xf>
    <xf numFmtId="10" fontId="47" fillId="0" borderId="66" xfId="77" applyNumberFormat="1" applyFont="1" applyFill="1" applyBorder="1" applyAlignment="1">
      <alignment vertical="center"/>
      <protection/>
    </xf>
    <xf numFmtId="10" fontId="47" fillId="0" borderId="66" xfId="77" applyNumberFormat="1" applyFont="1" applyFill="1" applyBorder="1" applyAlignment="1">
      <alignment horizontal="right" vertical="center"/>
      <protection/>
    </xf>
    <xf numFmtId="0" fontId="47" fillId="0" borderId="0" xfId="77" applyFont="1" applyFill="1" applyAlignment="1">
      <alignment vertical="center"/>
      <protection/>
    </xf>
    <xf numFmtId="0" fontId="30" fillId="18" borderId="81" xfId="77" applyFont="1" applyFill="1" applyBorder="1">
      <alignment/>
      <protection/>
    </xf>
    <xf numFmtId="3" fontId="30" fillId="18" borderId="132" xfId="77" applyNumberFormat="1" applyFont="1" applyFill="1" applyBorder="1">
      <alignment/>
      <protection/>
    </xf>
    <xf numFmtId="3" fontId="30" fillId="18" borderId="130" xfId="77" applyNumberFormat="1" applyFont="1" applyFill="1" applyBorder="1">
      <alignment/>
      <protection/>
    </xf>
    <xf numFmtId="10" fontId="30" fillId="18" borderId="88" xfId="77" applyNumberFormat="1" applyFont="1" applyFill="1" applyBorder="1">
      <alignment/>
      <protection/>
    </xf>
    <xf numFmtId="10" fontId="30" fillId="18" borderId="88" xfId="77" applyNumberFormat="1" applyFont="1" applyFill="1" applyBorder="1" applyAlignment="1">
      <alignment horizontal="right"/>
      <protection/>
    </xf>
    <xf numFmtId="0" fontId="29" fillId="0" borderId="0" xfId="77" applyFont="1" applyFill="1">
      <alignment/>
      <protection/>
    </xf>
    <xf numFmtId="0" fontId="22" fillId="0" borderId="84" xfId="77" applyFont="1" applyFill="1" applyBorder="1">
      <alignment/>
      <protection/>
    </xf>
    <xf numFmtId="3" fontId="22" fillId="0" borderId="76" xfId="77" applyNumberFormat="1" applyFont="1" applyFill="1" applyBorder="1">
      <alignment/>
      <protection/>
    </xf>
    <xf numFmtId="3" fontId="22" fillId="0" borderId="105" xfId="77" applyNumberFormat="1" applyFont="1" applyFill="1" applyBorder="1">
      <alignment/>
      <protection/>
    </xf>
    <xf numFmtId="10" fontId="22" fillId="0" borderId="106" xfId="77" applyNumberFormat="1" applyFont="1" applyFill="1" applyBorder="1">
      <alignment/>
      <protection/>
    </xf>
    <xf numFmtId="10" fontId="22" fillId="0" borderId="106" xfId="77" applyNumberFormat="1" applyFont="1" applyFill="1" applyBorder="1" applyAlignment="1">
      <alignment horizontal="right"/>
      <protection/>
    </xf>
    <xf numFmtId="0" fontId="22" fillId="0" borderId="127" xfId="77" applyFont="1" applyFill="1" applyBorder="1">
      <alignment/>
      <protection/>
    </xf>
    <xf numFmtId="3" fontId="22" fillId="0" borderId="72" xfId="77" applyNumberFormat="1" applyFont="1" applyFill="1" applyBorder="1">
      <alignment/>
      <protection/>
    </xf>
    <xf numFmtId="3" fontId="22" fillId="0" borderId="122" xfId="77" applyNumberFormat="1" applyFont="1" applyFill="1" applyBorder="1">
      <alignment/>
      <protection/>
    </xf>
    <xf numFmtId="10" fontId="22" fillId="0" borderId="74" xfId="77" applyNumberFormat="1" applyFont="1" applyFill="1" applyBorder="1">
      <alignment/>
      <protection/>
    </xf>
    <xf numFmtId="10" fontId="22" fillId="0" borderId="74" xfId="77" applyNumberFormat="1" applyFont="1" applyFill="1" applyBorder="1" applyAlignment="1">
      <alignment horizontal="right"/>
      <protection/>
    </xf>
    <xf numFmtId="0" fontId="32" fillId="0" borderId="0" xfId="77" applyFont="1" applyFill="1">
      <alignment/>
      <protection/>
    </xf>
    <xf numFmtId="0" fontId="22" fillId="18" borderId="147" xfId="77" applyFont="1" applyFill="1" applyBorder="1">
      <alignment/>
      <protection/>
    </xf>
    <xf numFmtId="3" fontId="22" fillId="18" borderId="83" xfId="77" applyNumberFormat="1" applyFont="1" applyFill="1" applyBorder="1">
      <alignment/>
      <protection/>
    </xf>
    <xf numFmtId="3" fontId="22" fillId="18" borderId="82" xfId="77" applyNumberFormat="1" applyFont="1" applyFill="1" applyBorder="1">
      <alignment/>
      <protection/>
    </xf>
    <xf numFmtId="10" fontId="22" fillId="18" borderId="65" xfId="77" applyNumberFormat="1" applyFont="1" applyFill="1" applyBorder="1">
      <alignment/>
      <protection/>
    </xf>
    <xf numFmtId="10" fontId="22" fillId="18" borderId="65" xfId="77" applyNumberFormat="1" applyFont="1" applyFill="1" applyBorder="1" applyAlignment="1">
      <alignment horizontal="right"/>
      <protection/>
    </xf>
    <xf numFmtId="0" fontId="22" fillId="0" borderId="0" xfId="78" applyFont="1">
      <alignment/>
      <protection/>
    </xf>
    <xf numFmtId="37" fontId="56" fillId="2" borderId="10" xfId="54" applyFont="1" applyFill="1" applyBorder="1" applyAlignment="1">
      <alignment horizontal="center"/>
    </xf>
    <xf numFmtId="37" fontId="56" fillId="2" borderId="11" xfId="54" applyFont="1" applyFill="1" applyBorder="1" applyAlignment="1">
      <alignment horizontal="center"/>
    </xf>
    <xf numFmtId="0" fontId="25" fillId="7" borderId="10" xfId="78" applyFont="1" applyFill="1" applyBorder="1" applyAlignment="1">
      <alignment horizontal="center" vertical="center"/>
      <protection/>
    </xf>
    <xf numFmtId="0" fontId="25" fillId="7" borderId="62" xfId="78" applyFont="1" applyFill="1" applyBorder="1" applyAlignment="1">
      <alignment horizontal="center" vertical="center"/>
      <protection/>
    </xf>
    <xf numFmtId="0" fontId="25" fillId="7" borderId="11" xfId="78" applyFont="1" applyFill="1" applyBorder="1" applyAlignment="1">
      <alignment horizontal="center" vertical="center"/>
      <protection/>
    </xf>
    <xf numFmtId="1" fontId="32" fillId="7" borderId="47" xfId="78" applyNumberFormat="1" applyFont="1" applyFill="1" applyBorder="1" applyAlignment="1">
      <alignment horizontal="center" vertical="center" wrapText="1"/>
      <protection/>
    </xf>
    <xf numFmtId="0" fontId="29" fillId="7" borderId="10" xfId="78" applyFont="1" applyFill="1" applyBorder="1" applyAlignment="1">
      <alignment horizontal="center"/>
      <protection/>
    </xf>
    <xf numFmtId="0" fontId="29" fillId="7" borderId="62" xfId="78" applyFont="1" applyFill="1" applyBorder="1" applyAlignment="1">
      <alignment horizontal="center"/>
      <protection/>
    </xf>
    <xf numFmtId="0" fontId="29" fillId="7" borderId="11" xfId="78" applyFont="1" applyFill="1" applyBorder="1" applyAlignment="1">
      <alignment horizontal="center"/>
      <protection/>
    </xf>
    <xf numFmtId="0" fontId="30" fillId="0" borderId="0" xfId="78" applyFont="1">
      <alignment/>
      <protection/>
    </xf>
    <xf numFmtId="0" fontId="22" fillId="7" borderId="50" xfId="78" applyFont="1" applyFill="1" applyBorder="1" applyAlignment="1">
      <alignment vertical="center"/>
      <protection/>
    </xf>
    <xf numFmtId="49" fontId="32" fillId="7" borderId="64" xfId="78" applyNumberFormat="1" applyFont="1" applyFill="1" applyBorder="1" applyAlignment="1">
      <alignment horizontal="center" vertical="center" wrapText="1"/>
      <protection/>
    </xf>
    <xf numFmtId="1" fontId="32" fillId="7" borderId="82" xfId="78" applyNumberFormat="1" applyFont="1" applyFill="1" applyBorder="1" applyAlignment="1">
      <alignment horizontal="center" vertical="center" wrapText="1"/>
      <protection/>
    </xf>
    <xf numFmtId="1" fontId="32" fillId="7" borderId="65" xfId="78" applyNumberFormat="1" applyFont="1" applyFill="1" applyBorder="1" applyAlignment="1">
      <alignment horizontal="center" vertical="center" wrapText="1"/>
      <protection/>
    </xf>
    <xf numFmtId="1" fontId="22" fillId="0" borderId="0" xfId="78" applyNumberFormat="1" applyFont="1" applyAlignment="1">
      <alignment horizontal="center" vertical="center" wrapText="1"/>
      <protection/>
    </xf>
    <xf numFmtId="0" fontId="57" fillId="0" borderId="147" xfId="78" applyNumberFormat="1" applyFont="1" applyBorder="1">
      <alignment/>
      <protection/>
    </xf>
    <xf numFmtId="3" fontId="57" fillId="0" borderId="83" xfId="78" applyNumberFormat="1" applyFont="1" applyBorder="1">
      <alignment/>
      <protection/>
    </xf>
    <xf numFmtId="10" fontId="57" fillId="0" borderId="82" xfId="78" applyNumberFormat="1" applyFont="1" applyBorder="1">
      <alignment/>
      <protection/>
    </xf>
    <xf numFmtId="3" fontId="57" fillId="0" borderId="82" xfId="78" applyNumberFormat="1" applyFont="1" applyBorder="1">
      <alignment/>
      <protection/>
    </xf>
    <xf numFmtId="10" fontId="57" fillId="0" borderId="65" xfId="78" applyNumberFormat="1" applyFont="1" applyBorder="1">
      <alignment/>
      <protection/>
    </xf>
    <xf numFmtId="3" fontId="57" fillId="0" borderId="64" xfId="78" applyNumberFormat="1" applyFont="1" applyBorder="1">
      <alignment/>
      <protection/>
    </xf>
    <xf numFmtId="0" fontId="57" fillId="0" borderId="0" xfId="78" applyFont="1">
      <alignment/>
      <protection/>
    </xf>
    <xf numFmtId="0" fontId="30" fillId="18" borderId="127" xfId="78" applyNumberFormat="1" applyFont="1" applyFill="1" applyBorder="1">
      <alignment/>
      <protection/>
    </xf>
    <xf numFmtId="3" fontId="30" fillId="18" borderId="71" xfId="78" applyNumberFormat="1" applyFont="1" applyFill="1" applyBorder="1">
      <alignment/>
      <protection/>
    </xf>
    <xf numFmtId="10" fontId="30" fillId="18" borderId="122" xfId="78" applyNumberFormat="1" applyFont="1" applyFill="1" applyBorder="1">
      <alignment/>
      <protection/>
    </xf>
    <xf numFmtId="3" fontId="30" fillId="18" borderId="128" xfId="78" applyNumberFormat="1" applyFont="1" applyFill="1" applyBorder="1">
      <alignment/>
      <protection/>
    </xf>
    <xf numFmtId="0" fontId="44" fillId="0" borderId="0" xfId="78" applyFont="1">
      <alignment/>
      <protection/>
    </xf>
    <xf numFmtId="3" fontId="44" fillId="0" borderId="0" xfId="78" applyNumberFormat="1" applyFont="1">
      <alignment/>
      <protection/>
    </xf>
    <xf numFmtId="0" fontId="22" fillId="0" borderId="84" xfId="78" applyNumberFormat="1" applyFont="1" applyBorder="1" quotePrefix="1">
      <alignment/>
      <protection/>
    </xf>
    <xf numFmtId="3" fontId="22" fillId="0" borderId="75" xfId="78" applyNumberFormat="1" applyFont="1" applyBorder="1">
      <alignment/>
      <protection/>
    </xf>
    <xf numFmtId="10" fontId="22" fillId="0" borderId="105" xfId="78" applyNumberFormat="1" applyFont="1" applyBorder="1">
      <alignment/>
      <protection/>
    </xf>
    <xf numFmtId="3" fontId="22" fillId="0" borderId="129" xfId="78" applyNumberFormat="1" applyFont="1" applyBorder="1" quotePrefix="1">
      <alignment/>
      <protection/>
    </xf>
    <xf numFmtId="10" fontId="22" fillId="0" borderId="106" xfId="78" applyNumberFormat="1" applyFont="1" applyBorder="1">
      <alignment/>
      <protection/>
    </xf>
    <xf numFmtId="3" fontId="22" fillId="0" borderId="129" xfId="78" applyNumberFormat="1" applyFont="1" applyBorder="1">
      <alignment/>
      <protection/>
    </xf>
    <xf numFmtId="10" fontId="22" fillId="0" borderId="0" xfId="78" applyNumberFormat="1" applyFont="1" applyFill="1" applyBorder="1">
      <alignment/>
      <protection/>
    </xf>
    <xf numFmtId="0" fontId="30" fillId="18" borderId="81" xfId="78" applyNumberFormat="1" applyFont="1" applyFill="1" applyBorder="1">
      <alignment/>
      <protection/>
    </xf>
    <xf numFmtId="3" fontId="30" fillId="18" borderId="87" xfId="78" applyNumberFormat="1" applyFont="1" applyFill="1" applyBorder="1">
      <alignment/>
      <protection/>
    </xf>
    <xf numFmtId="10" fontId="30" fillId="18" borderId="131" xfId="78" applyNumberFormat="1" applyFont="1" applyFill="1" applyBorder="1">
      <alignment/>
      <protection/>
    </xf>
    <xf numFmtId="3" fontId="30" fillId="18" borderId="130" xfId="78" applyNumberFormat="1" applyFont="1" applyFill="1" applyBorder="1">
      <alignment/>
      <protection/>
    </xf>
    <xf numFmtId="10" fontId="30" fillId="18" borderId="88" xfId="78" applyNumberFormat="1" applyFont="1" applyFill="1" applyBorder="1">
      <alignment/>
      <protection/>
    </xf>
    <xf numFmtId="10" fontId="30" fillId="18" borderId="130" xfId="78" applyNumberFormat="1" applyFont="1" applyFill="1" applyBorder="1">
      <alignment/>
      <protection/>
    </xf>
    <xf numFmtId="3" fontId="30" fillId="18" borderId="85" xfId="78" applyNumberFormat="1" applyFont="1" applyFill="1" applyBorder="1">
      <alignment/>
      <protection/>
    </xf>
    <xf numFmtId="10" fontId="30" fillId="0" borderId="0" xfId="78" applyNumberFormat="1" applyFont="1" applyFill="1" applyBorder="1">
      <alignment/>
      <protection/>
    </xf>
    <xf numFmtId="0" fontId="22" fillId="0" borderId="127" xfId="78" applyNumberFormat="1" applyFont="1" applyBorder="1" quotePrefix="1">
      <alignment/>
      <protection/>
    </xf>
    <xf numFmtId="3" fontId="22" fillId="0" borderId="71" xfId="78" applyNumberFormat="1" applyFont="1" applyBorder="1">
      <alignment/>
      <protection/>
    </xf>
    <xf numFmtId="3" fontId="22" fillId="0" borderId="128" xfId="78" applyNumberFormat="1" applyFont="1" applyBorder="1" quotePrefix="1">
      <alignment/>
      <protection/>
    </xf>
    <xf numFmtId="3" fontId="22" fillId="0" borderId="128" xfId="78" applyNumberFormat="1" applyFont="1" applyBorder="1">
      <alignment/>
      <protection/>
    </xf>
    <xf numFmtId="3" fontId="30" fillId="18" borderId="85" xfId="78" applyNumberFormat="1" applyFont="1" applyFill="1" applyBorder="1" quotePrefix="1">
      <alignment/>
      <protection/>
    </xf>
    <xf numFmtId="3" fontId="22" fillId="0" borderId="105" xfId="78" applyNumberFormat="1" applyFont="1" applyBorder="1">
      <alignment/>
      <protection/>
    </xf>
    <xf numFmtId="0" fontId="22" fillId="18" borderId="10" xfId="78" applyNumberFormat="1" applyFont="1" applyFill="1" applyBorder="1">
      <alignment/>
      <protection/>
    </xf>
    <xf numFmtId="3" fontId="22" fillId="18" borderId="83" xfId="78" applyNumberFormat="1" applyFont="1" applyFill="1" applyBorder="1">
      <alignment/>
      <protection/>
    </xf>
    <xf numFmtId="10" fontId="22" fillId="18" borderId="82" xfId="78" applyNumberFormat="1" applyFont="1" applyFill="1" applyBorder="1">
      <alignment/>
      <protection/>
    </xf>
    <xf numFmtId="3" fontId="22" fillId="18" borderId="82" xfId="78" applyNumberFormat="1" applyFont="1" applyFill="1" applyBorder="1" quotePrefix="1">
      <alignment/>
      <protection/>
    </xf>
    <xf numFmtId="10" fontId="22" fillId="18" borderId="65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37" fontId="56" fillId="2" borderId="10" xfId="55" applyFont="1" applyFill="1" applyBorder="1" applyAlignment="1">
      <alignment horizontal="center"/>
    </xf>
    <xf numFmtId="37" fontId="56" fillId="2" borderId="11" xfId="55" applyFont="1" applyFill="1" applyBorder="1" applyAlignment="1">
      <alignment horizontal="center"/>
    </xf>
    <xf numFmtId="0" fontId="25" fillId="7" borderId="44" xfId="79" applyFont="1" applyFill="1" applyBorder="1" applyAlignment="1">
      <alignment horizontal="center" vertical="center"/>
      <protection/>
    </xf>
    <xf numFmtId="0" fontId="25" fillId="7" borderId="30" xfId="79" applyFont="1" applyFill="1" applyBorder="1" applyAlignment="1">
      <alignment horizontal="center" vertical="center"/>
      <protection/>
    </xf>
    <xf numFmtId="0" fontId="25" fillId="7" borderId="63" xfId="79" applyFont="1" applyFill="1" applyBorder="1" applyAlignment="1">
      <alignment horizontal="center" vertical="center"/>
      <protection/>
    </xf>
    <xf numFmtId="1" fontId="28" fillId="7" borderId="81" xfId="79" applyNumberFormat="1" applyFont="1" applyFill="1" applyBorder="1" applyAlignment="1">
      <alignment horizontal="center" vertical="center" wrapText="1"/>
      <protection/>
    </xf>
    <xf numFmtId="0" fontId="32" fillId="7" borderId="83" xfId="79" applyFont="1" applyFill="1" applyBorder="1" applyAlignment="1">
      <alignment horizontal="center"/>
      <protection/>
    </xf>
    <xf numFmtId="0" fontId="32" fillId="7" borderId="82" xfId="79" applyFont="1" applyFill="1" applyBorder="1" applyAlignment="1">
      <alignment horizontal="center"/>
      <protection/>
    </xf>
    <xf numFmtId="0" fontId="32" fillId="7" borderId="65" xfId="79" applyFont="1" applyFill="1" applyBorder="1" applyAlignment="1">
      <alignment horizontal="center"/>
      <protection/>
    </xf>
    <xf numFmtId="0" fontId="31" fillId="7" borderId="84" xfId="79" applyFont="1" applyFill="1" applyBorder="1" applyAlignment="1">
      <alignment vertical="center"/>
      <protection/>
    </xf>
    <xf numFmtId="49" fontId="29" fillId="7" borderId="132" xfId="79" applyNumberFormat="1" applyFont="1" applyFill="1" applyBorder="1" applyAlignment="1">
      <alignment horizontal="center" vertical="center" wrapText="1"/>
      <protection/>
    </xf>
    <xf numFmtId="49" fontId="29" fillId="7" borderId="130" xfId="79" applyNumberFormat="1" applyFont="1" applyFill="1" applyBorder="1" applyAlignment="1">
      <alignment horizontal="center" vertical="center" wrapText="1"/>
      <protection/>
    </xf>
    <xf numFmtId="1" fontId="32" fillId="7" borderId="88" xfId="79" applyNumberFormat="1" applyFont="1" applyFill="1" applyBorder="1" applyAlignment="1">
      <alignment horizontal="center" vertical="center" wrapText="1"/>
      <protection/>
    </xf>
    <xf numFmtId="1" fontId="32" fillId="7" borderId="73" xfId="79" applyNumberFormat="1" applyFont="1" applyFill="1" applyBorder="1" applyAlignment="1">
      <alignment horizontal="center" vertical="center" wrapText="1"/>
      <protection/>
    </xf>
    <xf numFmtId="1" fontId="29" fillId="7" borderId="132" xfId="79" applyNumberFormat="1" applyFont="1" applyFill="1" applyBorder="1" applyAlignment="1">
      <alignment horizontal="center" vertical="center" wrapText="1"/>
      <protection/>
    </xf>
    <xf numFmtId="1" fontId="29" fillId="7" borderId="130" xfId="79" applyNumberFormat="1" applyFont="1" applyFill="1" applyBorder="1" applyAlignment="1">
      <alignment horizontal="center" vertical="center" wrapText="1"/>
      <protection/>
    </xf>
    <xf numFmtId="1" fontId="30" fillId="0" borderId="0" xfId="79" applyNumberFormat="1" applyFont="1" applyFill="1" applyAlignment="1">
      <alignment horizontal="center" vertical="center" wrapText="1"/>
      <protection/>
    </xf>
    <xf numFmtId="0" fontId="31" fillId="7" borderId="107" xfId="79" applyFont="1" applyFill="1" applyBorder="1" applyAlignment="1">
      <alignment vertical="center"/>
      <protection/>
    </xf>
    <xf numFmtId="49" fontId="32" fillId="7" borderId="78" xfId="79" applyNumberFormat="1" applyFont="1" applyFill="1" applyBorder="1" applyAlignment="1">
      <alignment horizontal="center" vertical="center" wrapText="1"/>
      <protection/>
    </xf>
    <xf numFmtId="49" fontId="32" fillId="7" borderId="91" xfId="79" applyNumberFormat="1" applyFont="1" applyFill="1" applyBorder="1" applyAlignment="1">
      <alignment horizontal="center" vertical="center" wrapText="1"/>
      <protection/>
    </xf>
    <xf numFmtId="0" fontId="22" fillId="7" borderId="95" xfId="79" applyFont="1" applyFill="1" applyBorder="1" applyAlignment="1">
      <alignment horizontal="center" vertical="center" wrapText="1"/>
      <protection/>
    </xf>
    <xf numFmtId="0" fontId="22" fillId="7" borderId="135" xfId="79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37" fillId="0" borderId="47" xfId="79" applyNumberFormat="1" applyFont="1" applyFill="1" applyBorder="1">
      <alignment/>
      <protection/>
    </xf>
    <xf numFmtId="3" fontId="37" fillId="0" borderId="133" xfId="79" applyNumberFormat="1" applyFont="1" applyFill="1" applyBorder="1">
      <alignment/>
      <protection/>
    </xf>
    <xf numFmtId="3" fontId="37" fillId="0" borderId="46" xfId="79" applyNumberFormat="1" applyFont="1" applyFill="1" applyBorder="1">
      <alignment/>
      <protection/>
    </xf>
    <xf numFmtId="3" fontId="37" fillId="0" borderId="29" xfId="79" applyNumberFormat="1" applyFont="1" applyFill="1" applyBorder="1">
      <alignment/>
      <protection/>
    </xf>
    <xf numFmtId="10" fontId="37" fillId="0" borderId="66" xfId="79" applyNumberFormat="1" applyFont="1" applyFill="1" applyBorder="1">
      <alignment/>
      <protection/>
    </xf>
    <xf numFmtId="10" fontId="37" fillId="0" borderId="66" xfId="79" applyNumberFormat="1" applyFont="1" applyFill="1" applyBorder="1" applyAlignment="1">
      <alignment horizontal="right"/>
      <protection/>
    </xf>
    <xf numFmtId="0" fontId="37" fillId="0" borderId="0" xfId="79" applyFont="1" applyFill="1">
      <alignment/>
      <protection/>
    </xf>
    <xf numFmtId="0" fontId="30" fillId="18" borderId="81" xfId="79" applyFont="1" applyFill="1" applyBorder="1">
      <alignment/>
      <protection/>
    </xf>
    <xf numFmtId="3" fontId="30" fillId="18" borderId="132" xfId="79" applyNumberFormat="1" applyFont="1" applyFill="1" applyBorder="1">
      <alignment/>
      <protection/>
    </xf>
    <xf numFmtId="3" fontId="30" fillId="18" borderId="130" xfId="79" applyNumberFormat="1" applyFont="1" applyFill="1" applyBorder="1">
      <alignment/>
      <protection/>
    </xf>
    <xf numFmtId="10" fontId="30" fillId="18" borderId="88" xfId="79" applyNumberFormat="1" applyFont="1" applyFill="1" applyBorder="1">
      <alignment/>
      <protection/>
    </xf>
    <xf numFmtId="10" fontId="30" fillId="18" borderId="88" xfId="79" applyNumberFormat="1" applyFont="1" applyFill="1" applyBorder="1" applyAlignment="1">
      <alignment horizontal="right"/>
      <protection/>
    </xf>
    <xf numFmtId="0" fontId="29" fillId="0" borderId="0" xfId="79" applyFont="1" applyFill="1">
      <alignment/>
      <protection/>
    </xf>
    <xf numFmtId="0" fontId="22" fillId="0" borderId="84" xfId="79" applyFont="1" applyFill="1" applyBorder="1">
      <alignment/>
      <protection/>
    </xf>
    <xf numFmtId="3" fontId="22" fillId="0" borderId="76" xfId="79" applyNumberFormat="1" applyFont="1" applyFill="1" applyBorder="1">
      <alignment/>
      <protection/>
    </xf>
    <xf numFmtId="3" fontId="22" fillId="0" borderId="105" xfId="79" applyNumberFormat="1" applyFont="1" applyFill="1" applyBorder="1">
      <alignment/>
      <protection/>
    </xf>
    <xf numFmtId="10" fontId="22" fillId="0" borderId="106" xfId="79" applyNumberFormat="1" applyFont="1" applyFill="1" applyBorder="1">
      <alignment/>
      <protection/>
    </xf>
    <xf numFmtId="10" fontId="22" fillId="0" borderId="106" xfId="79" applyNumberFormat="1" applyFont="1" applyFill="1" applyBorder="1" applyAlignment="1">
      <alignment horizontal="right"/>
      <protection/>
    </xf>
    <xf numFmtId="0" fontId="22" fillId="0" borderId="107" xfId="79" applyFont="1" applyFill="1" applyBorder="1">
      <alignment/>
      <protection/>
    </xf>
    <xf numFmtId="3" fontId="22" fillId="0" borderId="78" xfId="79" applyNumberFormat="1" applyFont="1" applyFill="1" applyBorder="1">
      <alignment/>
      <protection/>
    </xf>
    <xf numFmtId="3" fontId="22" fillId="0" borderId="91" xfId="79" applyNumberFormat="1" applyFont="1" applyFill="1" applyBorder="1">
      <alignment/>
      <protection/>
    </xf>
    <xf numFmtId="10" fontId="22" fillId="0" borderId="95" xfId="79" applyNumberFormat="1" applyFont="1" applyFill="1" applyBorder="1">
      <alignment/>
      <protection/>
    </xf>
    <xf numFmtId="0" fontId="22" fillId="0" borderId="127" xfId="79" applyFont="1" applyFill="1" applyBorder="1">
      <alignment/>
      <protection/>
    </xf>
    <xf numFmtId="3" fontId="22" fillId="0" borderId="72" xfId="79" applyNumberFormat="1" applyFont="1" applyFill="1" applyBorder="1">
      <alignment/>
      <protection/>
    </xf>
    <xf numFmtId="3" fontId="22" fillId="0" borderId="122" xfId="79" applyNumberFormat="1" applyFont="1" applyFill="1" applyBorder="1">
      <alignment/>
      <protection/>
    </xf>
    <xf numFmtId="10" fontId="22" fillId="0" borderId="74" xfId="79" applyNumberFormat="1" applyFont="1" applyFill="1" applyBorder="1">
      <alignment/>
      <protection/>
    </xf>
    <xf numFmtId="10" fontId="22" fillId="0" borderId="74" xfId="79" applyNumberFormat="1" applyFont="1" applyFill="1" applyBorder="1" applyAlignment="1">
      <alignment horizontal="right"/>
      <protection/>
    </xf>
    <xf numFmtId="0" fontId="30" fillId="18" borderId="127" xfId="79" applyFont="1" applyFill="1" applyBorder="1">
      <alignment/>
      <protection/>
    </xf>
    <xf numFmtId="3" fontId="30" fillId="18" borderId="72" xfId="79" applyNumberFormat="1" applyFont="1" applyFill="1" applyBorder="1">
      <alignment/>
      <protection/>
    </xf>
    <xf numFmtId="3" fontId="30" fillId="18" borderId="122" xfId="79" applyNumberFormat="1" applyFont="1" applyFill="1" applyBorder="1">
      <alignment/>
      <protection/>
    </xf>
    <xf numFmtId="10" fontId="30" fillId="18" borderId="74" xfId="79" applyNumberFormat="1" applyFont="1" applyFill="1" applyBorder="1">
      <alignment/>
      <protection/>
    </xf>
    <xf numFmtId="10" fontId="30" fillId="18" borderId="74" xfId="79" applyNumberFormat="1" applyFont="1" applyFill="1" applyBorder="1" applyAlignment="1">
      <alignment horizontal="right"/>
      <protection/>
    </xf>
    <xf numFmtId="0" fontId="32" fillId="0" borderId="0" xfId="79" applyFont="1" applyFill="1">
      <alignment/>
      <protection/>
    </xf>
    <xf numFmtId="0" fontId="22" fillId="18" borderId="147" xfId="79" applyFont="1" applyFill="1" applyBorder="1">
      <alignment/>
      <protection/>
    </xf>
    <xf numFmtId="3" fontId="22" fillId="18" borderId="83" xfId="79" applyNumberFormat="1" applyFont="1" applyFill="1" applyBorder="1">
      <alignment/>
      <protection/>
    </xf>
    <xf numFmtId="3" fontId="22" fillId="18" borderId="82" xfId="79" applyNumberFormat="1" applyFont="1" applyFill="1" applyBorder="1">
      <alignment/>
      <protection/>
    </xf>
    <xf numFmtId="10" fontId="22" fillId="18" borderId="65" xfId="79" applyNumberFormat="1" applyFont="1" applyFill="1" applyBorder="1">
      <alignment/>
      <protection/>
    </xf>
    <xf numFmtId="10" fontId="22" fillId="18" borderId="65" xfId="79" applyNumberFormat="1" applyFont="1" applyFill="1" applyBorder="1" applyAlignment="1">
      <alignment horizontal="right"/>
      <protection/>
    </xf>
    <xf numFmtId="0" fontId="22" fillId="0" borderId="0" xfId="80" applyFont="1" applyFill="1">
      <alignment/>
      <protection/>
    </xf>
    <xf numFmtId="37" fontId="58" fillId="2" borderId="10" xfId="56" applyFont="1" applyFill="1" applyBorder="1" applyAlignment="1">
      <alignment horizontal="center"/>
    </xf>
    <xf numFmtId="37" fontId="58" fillId="2" borderId="11" xfId="56" applyFont="1" applyFill="1" applyBorder="1" applyAlignment="1">
      <alignment horizontal="center"/>
    </xf>
    <xf numFmtId="0" fontId="25" fillId="7" borderId="44" xfId="80" applyFont="1" applyFill="1" applyBorder="1" applyAlignment="1">
      <alignment horizontal="center" vertical="center"/>
      <protection/>
    </xf>
    <xf numFmtId="0" fontId="25" fillId="7" borderId="30" xfId="80" applyFont="1" applyFill="1" applyBorder="1" applyAlignment="1">
      <alignment horizontal="center" vertical="center"/>
      <protection/>
    </xf>
    <xf numFmtId="0" fontId="25" fillId="7" borderId="63" xfId="80" applyFont="1" applyFill="1" applyBorder="1" applyAlignment="1">
      <alignment horizontal="center" vertical="center"/>
      <protection/>
    </xf>
    <xf numFmtId="1" fontId="28" fillId="7" borderId="81" xfId="80" applyNumberFormat="1" applyFont="1" applyFill="1" applyBorder="1" applyAlignment="1">
      <alignment horizontal="center" vertical="center" wrapText="1"/>
      <protection/>
    </xf>
    <xf numFmtId="0" fontId="32" fillId="7" borderId="83" xfId="80" applyFont="1" applyFill="1" applyBorder="1" applyAlignment="1">
      <alignment horizontal="center"/>
      <protection/>
    </xf>
    <xf numFmtId="0" fontId="32" fillId="7" borderId="82" xfId="80" applyFont="1" applyFill="1" applyBorder="1" applyAlignment="1">
      <alignment horizontal="center"/>
      <protection/>
    </xf>
    <xf numFmtId="0" fontId="32" fillId="7" borderId="65" xfId="80" applyFont="1" applyFill="1" applyBorder="1" applyAlignment="1">
      <alignment horizontal="center"/>
      <protection/>
    </xf>
    <xf numFmtId="0" fontId="31" fillId="7" borderId="84" xfId="80" applyFont="1" applyFill="1" applyBorder="1" applyAlignment="1">
      <alignment vertical="center"/>
      <protection/>
    </xf>
    <xf numFmtId="49" fontId="29" fillId="7" borderId="132" xfId="80" applyNumberFormat="1" applyFont="1" applyFill="1" applyBorder="1" applyAlignment="1">
      <alignment horizontal="center" vertical="center" wrapText="1"/>
      <protection/>
    </xf>
    <xf numFmtId="49" fontId="29" fillId="7" borderId="130" xfId="80" applyNumberFormat="1" applyFont="1" applyFill="1" applyBorder="1" applyAlignment="1">
      <alignment horizontal="center" vertical="center" wrapText="1"/>
      <protection/>
    </xf>
    <xf numFmtId="1" fontId="32" fillId="7" borderId="88" xfId="80" applyNumberFormat="1" applyFont="1" applyFill="1" applyBorder="1" applyAlignment="1">
      <alignment horizontal="center" vertical="center" wrapText="1"/>
      <protection/>
    </xf>
    <xf numFmtId="1" fontId="32" fillId="7" borderId="73" xfId="80" applyNumberFormat="1" applyFont="1" applyFill="1" applyBorder="1" applyAlignment="1">
      <alignment horizontal="center" vertical="center" wrapText="1"/>
      <protection/>
    </xf>
    <xf numFmtId="1" fontId="29" fillId="7" borderId="132" xfId="80" applyNumberFormat="1" applyFont="1" applyFill="1" applyBorder="1" applyAlignment="1">
      <alignment horizontal="center" vertical="center" wrapText="1"/>
      <protection/>
    </xf>
    <xf numFmtId="1" fontId="29" fillId="7" borderId="130" xfId="80" applyNumberFormat="1" applyFont="1" applyFill="1" applyBorder="1" applyAlignment="1">
      <alignment horizontal="center" vertical="center" wrapText="1"/>
      <protection/>
    </xf>
    <xf numFmtId="1" fontId="30" fillId="0" borderId="0" xfId="80" applyNumberFormat="1" applyFont="1" applyFill="1" applyAlignment="1">
      <alignment horizontal="center" vertical="center" wrapText="1"/>
      <protection/>
    </xf>
    <xf numFmtId="0" fontId="31" fillId="7" borderId="107" xfId="80" applyFont="1" applyFill="1" applyBorder="1" applyAlignment="1">
      <alignment vertical="center"/>
      <protection/>
    </xf>
    <xf numFmtId="49" fontId="32" fillId="7" borderId="78" xfId="80" applyNumberFormat="1" applyFont="1" applyFill="1" applyBorder="1" applyAlignment="1">
      <alignment horizontal="center" vertical="center" wrapText="1"/>
      <protection/>
    </xf>
    <xf numFmtId="49" fontId="32" fillId="7" borderId="91" xfId="80" applyNumberFormat="1" applyFont="1" applyFill="1" applyBorder="1" applyAlignment="1">
      <alignment horizontal="center" vertical="center" wrapText="1"/>
      <protection/>
    </xf>
    <xf numFmtId="0" fontId="22" fillId="7" borderId="95" xfId="80" applyFont="1" applyFill="1" applyBorder="1" applyAlignment="1">
      <alignment horizontal="center" vertical="center" wrapText="1"/>
      <protection/>
    </xf>
    <xf numFmtId="0" fontId="22" fillId="7" borderId="135" xfId="80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37" fillId="0" borderId="47" xfId="80" applyNumberFormat="1" applyFont="1" applyFill="1" applyBorder="1">
      <alignment/>
      <protection/>
    </xf>
    <xf numFmtId="3" fontId="37" fillId="0" borderId="133" xfId="80" applyNumberFormat="1" applyFont="1" applyFill="1" applyBorder="1">
      <alignment/>
      <protection/>
    </xf>
    <xf numFmtId="3" fontId="37" fillId="0" borderId="46" xfId="80" applyNumberFormat="1" applyFont="1" applyFill="1" applyBorder="1">
      <alignment/>
      <protection/>
    </xf>
    <xf numFmtId="3" fontId="37" fillId="0" borderId="29" xfId="80" applyNumberFormat="1" applyFont="1" applyFill="1" applyBorder="1">
      <alignment/>
      <protection/>
    </xf>
    <xf numFmtId="10" fontId="37" fillId="0" borderId="66" xfId="80" applyNumberFormat="1" applyFont="1" applyFill="1" applyBorder="1">
      <alignment/>
      <protection/>
    </xf>
    <xf numFmtId="10" fontId="37" fillId="0" borderId="66" xfId="80" applyNumberFormat="1" applyFont="1" applyFill="1" applyBorder="1" applyAlignment="1">
      <alignment horizontal="right"/>
      <protection/>
    </xf>
    <xf numFmtId="0" fontId="37" fillId="0" borderId="0" xfId="80" applyFont="1" applyFill="1">
      <alignment/>
      <protection/>
    </xf>
    <xf numFmtId="0" fontId="30" fillId="18" borderId="81" xfId="80" applyFont="1" applyFill="1" applyBorder="1">
      <alignment/>
      <protection/>
    </xf>
    <xf numFmtId="3" fontId="30" fillId="18" borderId="132" xfId="80" applyNumberFormat="1" applyFont="1" applyFill="1" applyBorder="1">
      <alignment/>
      <protection/>
    </xf>
    <xf numFmtId="3" fontId="30" fillId="18" borderId="130" xfId="80" applyNumberFormat="1" applyFont="1" applyFill="1" applyBorder="1">
      <alignment/>
      <protection/>
    </xf>
    <xf numFmtId="10" fontId="30" fillId="18" borderId="88" xfId="80" applyNumberFormat="1" applyFont="1" applyFill="1" applyBorder="1">
      <alignment/>
      <protection/>
    </xf>
    <xf numFmtId="10" fontId="30" fillId="18" borderId="88" xfId="80" applyNumberFormat="1" applyFont="1" applyFill="1" applyBorder="1" applyAlignment="1">
      <alignment horizontal="right"/>
      <protection/>
    </xf>
    <xf numFmtId="0" fontId="29" fillId="0" borderId="0" xfId="80" applyFont="1" applyFill="1">
      <alignment/>
      <protection/>
    </xf>
    <xf numFmtId="0" fontId="22" fillId="0" borderId="84" xfId="80" applyFont="1" applyFill="1" applyBorder="1">
      <alignment/>
      <protection/>
    </xf>
    <xf numFmtId="3" fontId="22" fillId="0" borderId="76" xfId="80" applyNumberFormat="1" applyFont="1" applyFill="1" applyBorder="1">
      <alignment/>
      <protection/>
    </xf>
    <xf numFmtId="3" fontId="22" fillId="0" borderId="105" xfId="80" applyNumberFormat="1" applyFont="1" applyFill="1" applyBorder="1">
      <alignment/>
      <protection/>
    </xf>
    <xf numFmtId="10" fontId="22" fillId="0" borderId="106" xfId="80" applyNumberFormat="1" applyFont="1" applyFill="1" applyBorder="1">
      <alignment/>
      <protection/>
    </xf>
    <xf numFmtId="10" fontId="22" fillId="0" borderId="106" xfId="80" applyNumberFormat="1" applyFont="1" applyFill="1" applyBorder="1" applyAlignment="1">
      <alignment horizontal="right"/>
      <protection/>
    </xf>
    <xf numFmtId="0" fontId="22" fillId="0" borderId="127" xfId="80" applyFont="1" applyFill="1" applyBorder="1">
      <alignment/>
      <protection/>
    </xf>
    <xf numFmtId="3" fontId="22" fillId="0" borderId="72" xfId="80" applyNumberFormat="1" applyFont="1" applyFill="1" applyBorder="1">
      <alignment/>
      <protection/>
    </xf>
    <xf numFmtId="3" fontId="22" fillId="0" borderId="122" xfId="80" applyNumberFormat="1" applyFont="1" applyFill="1" applyBorder="1">
      <alignment/>
      <protection/>
    </xf>
    <xf numFmtId="10" fontId="22" fillId="0" borderId="74" xfId="80" applyNumberFormat="1" applyFont="1" applyFill="1" applyBorder="1">
      <alignment/>
      <protection/>
    </xf>
    <xf numFmtId="10" fontId="22" fillId="0" borderId="74" xfId="80" applyNumberFormat="1" applyFont="1" applyFill="1" applyBorder="1" applyAlignment="1">
      <alignment horizontal="right"/>
      <protection/>
    </xf>
    <xf numFmtId="0" fontId="30" fillId="18" borderId="127" xfId="80" applyFont="1" applyFill="1" applyBorder="1">
      <alignment/>
      <protection/>
    </xf>
    <xf numFmtId="3" fontId="30" fillId="18" borderId="72" xfId="80" applyNumberFormat="1" applyFont="1" applyFill="1" applyBorder="1">
      <alignment/>
      <protection/>
    </xf>
    <xf numFmtId="3" fontId="30" fillId="18" borderId="122" xfId="80" applyNumberFormat="1" applyFont="1" applyFill="1" applyBorder="1">
      <alignment/>
      <protection/>
    </xf>
    <xf numFmtId="10" fontId="30" fillId="18" borderId="74" xfId="80" applyNumberFormat="1" applyFont="1" applyFill="1" applyBorder="1">
      <alignment/>
      <protection/>
    </xf>
    <xf numFmtId="10" fontId="30" fillId="18" borderId="74" xfId="80" applyNumberFormat="1" applyFont="1" applyFill="1" applyBorder="1" applyAlignment="1">
      <alignment horizontal="right"/>
      <protection/>
    </xf>
    <xf numFmtId="0" fontId="32" fillId="0" borderId="0" xfId="80" applyFont="1" applyFill="1">
      <alignment/>
      <protection/>
    </xf>
    <xf numFmtId="0" fontId="22" fillId="18" borderId="147" xfId="80" applyFont="1" applyFill="1" applyBorder="1">
      <alignment/>
      <protection/>
    </xf>
    <xf numFmtId="3" fontId="22" fillId="18" borderId="83" xfId="80" applyNumberFormat="1" applyFont="1" applyFill="1" applyBorder="1">
      <alignment/>
      <protection/>
    </xf>
    <xf numFmtId="3" fontId="22" fillId="18" borderId="82" xfId="80" applyNumberFormat="1" applyFont="1" applyFill="1" applyBorder="1">
      <alignment/>
      <protection/>
    </xf>
    <xf numFmtId="10" fontId="22" fillId="18" borderId="65" xfId="80" applyNumberFormat="1" applyFont="1" applyFill="1" applyBorder="1">
      <alignment/>
      <protection/>
    </xf>
    <xf numFmtId="10" fontId="22" fillId="18" borderId="65" xfId="80" applyNumberFormat="1" applyFont="1" applyFill="1" applyBorder="1" applyAlignment="1">
      <alignment horizontal="right"/>
      <protection/>
    </xf>
    <xf numFmtId="0" fontId="22" fillId="0" borderId="0" xfId="65" applyFont="1" applyFill="1">
      <alignment/>
      <protection/>
    </xf>
    <xf numFmtId="37" fontId="58" fillId="2" borderId="10" xfId="47" applyFont="1" applyFill="1" applyBorder="1" applyAlignment="1">
      <alignment horizontal="center"/>
    </xf>
    <xf numFmtId="37" fontId="58" fillId="2" borderId="11" xfId="47" applyFont="1" applyFill="1" applyBorder="1" applyAlignment="1">
      <alignment horizontal="center"/>
    </xf>
    <xf numFmtId="0" fontId="25" fillId="7" borderId="12" xfId="65" applyFont="1" applyFill="1" applyBorder="1" applyAlignment="1">
      <alignment horizontal="center" vertical="center"/>
      <protection/>
    </xf>
    <xf numFmtId="0" fontId="25" fillId="7" borderId="13" xfId="65" applyFont="1" applyFill="1" applyBorder="1" applyAlignment="1">
      <alignment horizontal="center" vertical="center"/>
      <protection/>
    </xf>
    <xf numFmtId="0" fontId="25" fillId="7" borderId="14" xfId="65" applyFont="1" applyFill="1" applyBorder="1" applyAlignment="1">
      <alignment horizontal="center" vertical="center"/>
      <protection/>
    </xf>
    <xf numFmtId="1" fontId="28" fillId="7" borderId="108" xfId="65" applyNumberFormat="1" applyFont="1" applyFill="1" applyBorder="1" applyAlignment="1">
      <alignment horizontal="center" vertical="center" wrapText="1"/>
      <protection/>
    </xf>
    <xf numFmtId="0" fontId="32" fillId="7" borderId="83" xfId="65" applyFont="1" applyFill="1" applyBorder="1" applyAlignment="1">
      <alignment horizontal="center"/>
      <protection/>
    </xf>
    <xf numFmtId="0" fontId="32" fillId="7" borderId="82" xfId="65" applyFont="1" applyFill="1" applyBorder="1" applyAlignment="1">
      <alignment horizontal="center"/>
      <protection/>
    </xf>
    <xf numFmtId="0" fontId="32" fillId="7" borderId="65" xfId="65" applyFont="1" applyFill="1" applyBorder="1" applyAlignment="1">
      <alignment horizontal="center"/>
      <protection/>
    </xf>
    <xf numFmtId="0" fontId="32" fillId="7" borderId="109" xfId="65" applyFont="1" applyFill="1" applyBorder="1" applyAlignment="1">
      <alignment horizontal="center"/>
      <protection/>
    </xf>
    <xf numFmtId="0" fontId="31" fillId="7" borderId="110" xfId="65" applyFont="1" applyFill="1" applyBorder="1" applyAlignment="1">
      <alignment vertical="center"/>
      <protection/>
    </xf>
    <xf numFmtId="49" fontId="32" fillId="7" borderId="132" xfId="65" applyNumberFormat="1" applyFont="1" applyFill="1" applyBorder="1" applyAlignment="1">
      <alignment horizontal="center" vertical="center" wrapText="1"/>
      <protection/>
    </xf>
    <xf numFmtId="49" fontId="32" fillId="7" borderId="130" xfId="65" applyNumberFormat="1" applyFont="1" applyFill="1" applyBorder="1" applyAlignment="1">
      <alignment horizontal="center" vertical="center" wrapText="1"/>
      <protection/>
    </xf>
    <xf numFmtId="1" fontId="32" fillId="7" borderId="88" xfId="65" applyNumberFormat="1" applyFont="1" applyFill="1" applyBorder="1" applyAlignment="1">
      <alignment horizontal="center" vertical="center" wrapText="1"/>
      <protection/>
    </xf>
    <xf numFmtId="1" fontId="32" fillId="7" borderId="73" xfId="65" applyNumberFormat="1" applyFont="1" applyFill="1" applyBorder="1" applyAlignment="1">
      <alignment horizontal="center" vertical="center" wrapText="1"/>
      <protection/>
    </xf>
    <xf numFmtId="1" fontId="32" fillId="7" borderId="132" xfId="65" applyNumberFormat="1" applyFont="1" applyFill="1" applyBorder="1" applyAlignment="1">
      <alignment horizontal="center" vertical="center" wrapText="1"/>
      <protection/>
    </xf>
    <xf numFmtId="1" fontId="32" fillId="7" borderId="130" xfId="65" applyNumberFormat="1" applyFont="1" applyFill="1" applyBorder="1" applyAlignment="1">
      <alignment horizontal="center" vertical="center" wrapText="1"/>
      <protection/>
    </xf>
    <xf numFmtId="1" fontId="32" fillId="7" borderId="111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0" fontId="31" fillId="7" borderId="148" xfId="65" applyFont="1" applyFill="1" applyBorder="1" applyAlignment="1">
      <alignment vertical="center"/>
      <protection/>
    </xf>
    <xf numFmtId="49" fontId="32" fillId="7" borderId="78" xfId="65" applyNumberFormat="1" applyFont="1" applyFill="1" applyBorder="1" applyAlignment="1">
      <alignment horizontal="center" vertical="center" wrapText="1"/>
      <protection/>
    </xf>
    <xf numFmtId="49" fontId="32" fillId="7" borderId="91" xfId="65" applyNumberFormat="1" applyFont="1" applyFill="1" applyBorder="1" applyAlignment="1">
      <alignment horizontal="center" vertical="center" wrapText="1"/>
      <protection/>
    </xf>
    <xf numFmtId="0" fontId="22" fillId="7" borderId="95" xfId="65" applyFont="1" applyFill="1" applyBorder="1" applyAlignment="1">
      <alignment horizontal="center" vertical="center" wrapText="1"/>
      <protection/>
    </xf>
    <xf numFmtId="0" fontId="22" fillId="7" borderId="135" xfId="65" applyFont="1" applyFill="1" applyBorder="1" applyAlignment="1">
      <alignment horizontal="center" vertical="center" wrapText="1"/>
      <protection/>
    </xf>
    <xf numFmtId="0" fontId="22" fillId="7" borderId="149" xfId="65" applyFont="1" applyFill="1" applyBorder="1" applyAlignment="1">
      <alignment horizontal="center" vertical="center" wrapText="1"/>
      <protection/>
    </xf>
    <xf numFmtId="0" fontId="47" fillId="0" borderId="150" xfId="65" applyNumberFormat="1" applyFont="1" applyFill="1" applyBorder="1">
      <alignment/>
      <protection/>
    </xf>
    <xf numFmtId="3" fontId="47" fillId="0" borderId="68" xfId="65" applyNumberFormat="1" applyFont="1" applyFill="1" applyBorder="1">
      <alignment/>
      <protection/>
    </xf>
    <xf numFmtId="3" fontId="47" fillId="0" borderId="97" xfId="65" applyNumberFormat="1" applyFont="1" applyFill="1" applyBorder="1">
      <alignment/>
      <protection/>
    </xf>
    <xf numFmtId="3" fontId="47" fillId="0" borderId="98" xfId="65" applyNumberFormat="1" applyFont="1" applyFill="1" applyBorder="1">
      <alignment/>
      <protection/>
    </xf>
    <xf numFmtId="10" fontId="47" fillId="0" borderId="70" xfId="65" applyNumberFormat="1" applyFont="1" applyFill="1" applyBorder="1">
      <alignment/>
      <protection/>
    </xf>
    <xf numFmtId="10" fontId="47" fillId="0" borderId="151" xfId="65" applyNumberFormat="1" applyFont="1" applyFill="1" applyBorder="1">
      <alignment/>
      <protection/>
    </xf>
    <xf numFmtId="0" fontId="47" fillId="0" borderId="0" xfId="65" applyFont="1" applyFill="1">
      <alignment/>
      <protection/>
    </xf>
    <xf numFmtId="0" fontId="22" fillId="0" borderId="121" xfId="65" applyFont="1" applyFill="1" applyBorder="1">
      <alignment/>
      <protection/>
    </xf>
    <xf numFmtId="3" fontId="22" fillId="0" borderId="72" xfId="65" applyNumberFormat="1" applyFont="1" applyFill="1" applyBorder="1">
      <alignment/>
      <protection/>
    </xf>
    <xf numFmtId="3" fontId="22" fillId="0" borderId="122" xfId="65" applyNumberFormat="1" applyFont="1" applyFill="1" applyBorder="1">
      <alignment/>
      <protection/>
    </xf>
    <xf numFmtId="10" fontId="22" fillId="0" borderId="74" xfId="65" applyNumberFormat="1" applyFont="1" applyFill="1" applyBorder="1">
      <alignment/>
      <protection/>
    </xf>
    <xf numFmtId="10" fontId="22" fillId="0" borderId="123" xfId="65" applyNumberFormat="1" applyFont="1" applyFill="1" applyBorder="1">
      <alignment/>
      <protection/>
    </xf>
    <xf numFmtId="0" fontId="35" fillId="0" borderId="0" xfId="65" applyFont="1" applyFill="1">
      <alignment/>
      <protection/>
    </xf>
    <xf numFmtId="0" fontId="22" fillId="0" borderId="124" xfId="65" applyFont="1" applyFill="1" applyBorder="1">
      <alignment/>
      <protection/>
    </xf>
    <xf numFmtId="3" fontId="22" fillId="0" borderId="125" xfId="65" applyNumberFormat="1" applyFont="1" applyFill="1" applyBorder="1">
      <alignment/>
      <protection/>
    </xf>
    <xf numFmtId="3" fontId="22" fillId="0" borderId="34" xfId="65" applyNumberFormat="1" applyFont="1" applyFill="1" applyBorder="1">
      <alignment/>
      <protection/>
    </xf>
    <xf numFmtId="10" fontId="22" fillId="0" borderId="126" xfId="65" applyNumberFormat="1" applyFont="1" applyFill="1" applyBorder="1">
      <alignment/>
      <protection/>
    </xf>
    <xf numFmtId="10" fontId="22" fillId="0" borderId="35" xfId="65" applyNumberFormat="1" applyFont="1" applyFill="1" applyBorder="1">
      <alignment/>
      <protection/>
    </xf>
    <xf numFmtId="0" fontId="35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6" applyFont="1" applyFill="1">
      <alignment/>
      <protection/>
    </xf>
    <xf numFmtId="37" fontId="56" fillId="2" borderId="10" xfId="48" applyFont="1" applyFill="1" applyBorder="1" applyAlignment="1">
      <alignment horizontal="center"/>
    </xf>
    <xf numFmtId="37" fontId="56" fillId="2" borderId="11" xfId="48" applyFont="1" applyFill="1" applyBorder="1" applyAlignment="1">
      <alignment horizontal="center"/>
    </xf>
    <xf numFmtId="0" fontId="25" fillId="7" borderId="12" xfId="66" applyFont="1" applyFill="1" applyBorder="1" applyAlignment="1">
      <alignment horizontal="center" vertical="center"/>
      <protection/>
    </xf>
    <xf numFmtId="0" fontId="25" fillId="7" borderId="13" xfId="66" applyFont="1" applyFill="1" applyBorder="1" applyAlignment="1">
      <alignment horizontal="center" vertical="center"/>
      <protection/>
    </xf>
    <xf numFmtId="0" fontId="25" fillId="7" borderId="14" xfId="66" applyFont="1" applyFill="1" applyBorder="1" applyAlignment="1">
      <alignment horizontal="center" vertical="center"/>
      <protection/>
    </xf>
    <xf numFmtId="1" fontId="29" fillId="7" borderId="108" xfId="66" applyNumberFormat="1" applyFont="1" applyFill="1" applyBorder="1" applyAlignment="1">
      <alignment horizontal="center" vertical="center" wrapText="1"/>
      <protection/>
    </xf>
    <xf numFmtId="0" fontId="32" fillId="7" borderId="83" xfId="66" applyFont="1" applyFill="1" applyBorder="1" applyAlignment="1">
      <alignment horizontal="center"/>
      <protection/>
    </xf>
    <xf numFmtId="0" fontId="32" fillId="7" borderId="82" xfId="66" applyFont="1" applyFill="1" applyBorder="1" applyAlignment="1">
      <alignment horizontal="center"/>
      <protection/>
    </xf>
    <xf numFmtId="0" fontId="32" fillId="7" borderId="65" xfId="66" applyFont="1" applyFill="1" applyBorder="1" applyAlignment="1">
      <alignment horizontal="center"/>
      <protection/>
    </xf>
    <xf numFmtId="0" fontId="32" fillId="7" borderId="109" xfId="66" applyFont="1" applyFill="1" applyBorder="1" applyAlignment="1">
      <alignment horizontal="center"/>
      <protection/>
    </xf>
    <xf numFmtId="0" fontId="30" fillId="7" borderId="110" xfId="66" applyFont="1" applyFill="1" applyBorder="1" applyAlignment="1">
      <alignment vertical="center"/>
      <protection/>
    </xf>
    <xf numFmtId="49" fontId="28" fillId="7" borderId="132" xfId="66" applyNumberFormat="1" applyFont="1" applyFill="1" applyBorder="1" applyAlignment="1">
      <alignment horizontal="center" vertical="center" wrapText="1"/>
      <protection/>
    </xf>
    <xf numFmtId="49" fontId="28" fillId="7" borderId="130" xfId="66" applyNumberFormat="1" applyFont="1" applyFill="1" applyBorder="1" applyAlignment="1">
      <alignment horizontal="center" vertical="center" wrapText="1"/>
      <protection/>
    </xf>
    <xf numFmtId="1" fontId="32" fillId="7" borderId="88" xfId="66" applyNumberFormat="1" applyFont="1" applyFill="1" applyBorder="1" applyAlignment="1">
      <alignment horizontal="center" vertical="center" wrapText="1"/>
      <protection/>
    </xf>
    <xf numFmtId="1" fontId="32" fillId="7" borderId="73" xfId="66" applyNumberFormat="1" applyFont="1" applyFill="1" applyBorder="1" applyAlignment="1">
      <alignment horizontal="center" vertical="center" wrapText="1"/>
      <protection/>
    </xf>
    <xf numFmtId="1" fontId="28" fillId="7" borderId="132" xfId="66" applyNumberFormat="1" applyFont="1" applyFill="1" applyBorder="1" applyAlignment="1">
      <alignment horizontal="center" vertical="center" wrapText="1"/>
      <protection/>
    </xf>
    <xf numFmtId="1" fontId="28" fillId="7" borderId="130" xfId="66" applyNumberFormat="1" applyFont="1" applyFill="1" applyBorder="1" applyAlignment="1">
      <alignment horizontal="center" vertical="center" wrapText="1"/>
      <protection/>
    </xf>
    <xf numFmtId="1" fontId="32" fillId="7" borderId="111" xfId="66" applyNumberFormat="1" applyFont="1" applyFill="1" applyBorder="1" applyAlignment="1">
      <alignment horizontal="center" vertical="center" wrapText="1"/>
      <protection/>
    </xf>
    <xf numFmtId="1" fontId="31" fillId="0" borderId="0" xfId="66" applyNumberFormat="1" applyFont="1" applyFill="1" applyAlignment="1">
      <alignment horizontal="center" vertical="center" wrapText="1"/>
      <protection/>
    </xf>
    <xf numFmtId="0" fontId="30" fillId="7" borderId="152" xfId="66" applyFont="1" applyFill="1" applyBorder="1" applyAlignment="1">
      <alignment vertical="center"/>
      <protection/>
    </xf>
    <xf numFmtId="49" fontId="32" fillId="7" borderId="153" xfId="66" applyNumberFormat="1" applyFont="1" applyFill="1" applyBorder="1" applyAlignment="1">
      <alignment horizontal="center" vertical="center" wrapText="1"/>
      <protection/>
    </xf>
    <xf numFmtId="49" fontId="32" fillId="7" borderId="154" xfId="66" applyNumberFormat="1" applyFont="1" applyFill="1" applyBorder="1" applyAlignment="1">
      <alignment horizontal="center" vertical="center" wrapText="1"/>
      <protection/>
    </xf>
    <xf numFmtId="0" fontId="22" fillId="7" borderId="155" xfId="66" applyFont="1" applyFill="1" applyBorder="1" applyAlignment="1">
      <alignment horizontal="center" vertical="center" wrapText="1"/>
      <protection/>
    </xf>
    <xf numFmtId="0" fontId="22" fillId="7" borderId="156" xfId="66" applyFont="1" applyFill="1" applyBorder="1" applyAlignment="1">
      <alignment horizontal="center" vertical="center" wrapText="1"/>
      <protection/>
    </xf>
    <xf numFmtId="0" fontId="22" fillId="7" borderId="157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57" fillId="0" borderId="158" xfId="66" applyNumberFormat="1" applyFont="1" applyFill="1" applyBorder="1">
      <alignment/>
      <protection/>
    </xf>
    <xf numFmtId="3" fontId="57" fillId="0" borderId="159" xfId="66" applyNumberFormat="1" applyFont="1" applyFill="1" applyBorder="1">
      <alignment/>
      <protection/>
    </xf>
    <xf numFmtId="3" fontId="57" fillId="0" borderId="160" xfId="66" applyNumberFormat="1" applyFont="1" applyFill="1" applyBorder="1">
      <alignment/>
      <protection/>
    </xf>
    <xf numFmtId="3" fontId="57" fillId="0" borderId="161" xfId="66" applyNumberFormat="1" applyFont="1" applyFill="1" applyBorder="1">
      <alignment/>
      <protection/>
    </xf>
    <xf numFmtId="10" fontId="57" fillId="0" borderId="162" xfId="66" applyNumberFormat="1" applyFont="1" applyFill="1" applyBorder="1">
      <alignment/>
      <protection/>
    </xf>
    <xf numFmtId="10" fontId="57" fillId="0" borderId="163" xfId="66" applyNumberFormat="1" applyFont="1" applyFill="1" applyBorder="1">
      <alignment/>
      <protection/>
    </xf>
    <xf numFmtId="0" fontId="59" fillId="0" borderId="0" xfId="66" applyFont="1" applyFill="1">
      <alignment/>
      <protection/>
    </xf>
    <xf numFmtId="0" fontId="22" fillId="0" borderId="121" xfId="66" applyFont="1" applyFill="1" applyBorder="1">
      <alignment/>
      <protection/>
    </xf>
    <xf numFmtId="3" fontId="22" fillId="0" borderId="72" xfId="66" applyNumberFormat="1" applyFont="1" applyFill="1" applyBorder="1">
      <alignment/>
      <protection/>
    </xf>
    <xf numFmtId="3" fontId="22" fillId="0" borderId="122" xfId="66" applyNumberFormat="1" applyFont="1" applyFill="1" applyBorder="1">
      <alignment/>
      <protection/>
    </xf>
    <xf numFmtId="10" fontId="22" fillId="0" borderId="74" xfId="66" applyNumberFormat="1" applyFont="1" applyFill="1" applyBorder="1">
      <alignment/>
      <protection/>
    </xf>
    <xf numFmtId="10" fontId="22" fillId="0" borderId="123" xfId="66" applyNumberFormat="1" applyFont="1" applyFill="1" applyBorder="1">
      <alignment/>
      <protection/>
    </xf>
    <xf numFmtId="0" fontId="35" fillId="0" borderId="0" xfId="66" applyFont="1" applyFill="1">
      <alignment/>
      <protection/>
    </xf>
    <xf numFmtId="0" fontId="22" fillId="0" borderId="124" xfId="66" applyFont="1" applyFill="1" applyBorder="1">
      <alignment/>
      <protection/>
    </xf>
    <xf numFmtId="3" fontId="22" fillId="0" borderId="125" xfId="66" applyNumberFormat="1" applyFont="1" applyFill="1" applyBorder="1">
      <alignment/>
      <protection/>
    </xf>
    <xf numFmtId="3" fontId="22" fillId="0" borderId="34" xfId="66" applyNumberFormat="1" applyFont="1" applyFill="1" applyBorder="1">
      <alignment/>
      <protection/>
    </xf>
    <xf numFmtId="10" fontId="22" fillId="0" borderId="126" xfId="66" applyNumberFormat="1" applyFont="1" applyFill="1" applyBorder="1">
      <alignment/>
      <protection/>
    </xf>
    <xf numFmtId="10" fontId="22" fillId="0" borderId="35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37" fontId="56" fillId="2" borderId="10" xfId="49" applyFont="1" applyFill="1" applyBorder="1" applyAlignment="1">
      <alignment horizontal="center"/>
    </xf>
    <xf numFmtId="37" fontId="56" fillId="2" borderId="11" xfId="49" applyFont="1" applyFill="1" applyBorder="1" applyAlignment="1">
      <alignment horizontal="center"/>
    </xf>
    <xf numFmtId="0" fontId="25" fillId="7" borderId="12" xfId="67" applyFont="1" applyFill="1" applyBorder="1" applyAlignment="1">
      <alignment horizontal="center" vertical="center"/>
      <protection/>
    </xf>
    <xf numFmtId="0" fontId="25" fillId="7" borderId="13" xfId="67" applyFont="1" applyFill="1" applyBorder="1" applyAlignment="1">
      <alignment horizontal="center" vertical="center"/>
      <protection/>
    </xf>
    <xf numFmtId="0" fontId="25" fillId="7" borderId="14" xfId="67" applyFont="1" applyFill="1" applyBorder="1" applyAlignment="1">
      <alignment horizontal="center" vertical="center"/>
      <protection/>
    </xf>
    <xf numFmtId="1" fontId="32" fillId="7" borderId="108" xfId="67" applyNumberFormat="1" applyFont="1" applyFill="1" applyBorder="1" applyAlignment="1">
      <alignment horizontal="center" vertical="center" wrapText="1"/>
      <protection/>
    </xf>
    <xf numFmtId="0" fontId="32" fillId="7" borderId="83" xfId="67" applyFont="1" applyFill="1" applyBorder="1" applyAlignment="1">
      <alignment horizontal="center"/>
      <protection/>
    </xf>
    <xf numFmtId="0" fontId="32" fillId="7" borderId="82" xfId="67" applyFont="1" applyFill="1" applyBorder="1" applyAlignment="1">
      <alignment horizontal="center"/>
      <protection/>
    </xf>
    <xf numFmtId="0" fontId="32" fillId="7" borderId="65" xfId="67" applyFont="1" applyFill="1" applyBorder="1" applyAlignment="1">
      <alignment horizontal="center"/>
      <protection/>
    </xf>
    <xf numFmtId="0" fontId="32" fillId="7" borderId="109" xfId="67" applyFont="1" applyFill="1" applyBorder="1" applyAlignment="1">
      <alignment horizontal="center"/>
      <protection/>
    </xf>
    <xf numFmtId="0" fontId="22" fillId="7" borderId="110" xfId="67" applyFont="1" applyFill="1" applyBorder="1" applyAlignment="1">
      <alignment vertical="center"/>
      <protection/>
    </xf>
    <xf numFmtId="49" fontId="32" fillId="7" borderId="132" xfId="67" applyNumberFormat="1" applyFont="1" applyFill="1" applyBorder="1" applyAlignment="1">
      <alignment horizontal="center" vertical="center" wrapText="1"/>
      <protection/>
    </xf>
    <xf numFmtId="49" fontId="32" fillId="7" borderId="130" xfId="67" applyNumberFormat="1" applyFont="1" applyFill="1" applyBorder="1" applyAlignment="1">
      <alignment horizontal="center" vertical="center" wrapText="1"/>
      <protection/>
    </xf>
    <xf numFmtId="1" fontId="32" fillId="7" borderId="88" xfId="67" applyNumberFormat="1" applyFont="1" applyFill="1" applyBorder="1" applyAlignment="1">
      <alignment horizontal="center" vertical="center" wrapText="1"/>
      <protection/>
    </xf>
    <xf numFmtId="1" fontId="32" fillId="7" borderId="73" xfId="67" applyNumberFormat="1" applyFont="1" applyFill="1" applyBorder="1" applyAlignment="1">
      <alignment horizontal="center" vertical="center" wrapText="1"/>
      <protection/>
    </xf>
    <xf numFmtId="1" fontId="32" fillId="7" borderId="132" xfId="67" applyNumberFormat="1" applyFont="1" applyFill="1" applyBorder="1" applyAlignment="1">
      <alignment horizontal="center" vertical="center" wrapText="1"/>
      <protection/>
    </xf>
    <xf numFmtId="1" fontId="32" fillId="7" borderId="130" xfId="67" applyNumberFormat="1" applyFont="1" applyFill="1" applyBorder="1" applyAlignment="1">
      <alignment horizontal="center" vertical="center" wrapText="1"/>
      <protection/>
    </xf>
    <xf numFmtId="1" fontId="32" fillId="7" borderId="111" xfId="67" applyNumberFormat="1" applyFont="1" applyFill="1" applyBorder="1" applyAlignment="1">
      <alignment horizontal="center" vertical="center" wrapText="1"/>
      <protection/>
    </xf>
    <xf numFmtId="1" fontId="30" fillId="0" borderId="0" xfId="67" applyNumberFormat="1" applyFont="1" applyFill="1" applyAlignment="1">
      <alignment horizontal="center" vertical="center" wrapText="1"/>
      <protection/>
    </xf>
    <xf numFmtId="0" fontId="22" fillId="7" borderId="152" xfId="67" applyFont="1" applyFill="1" applyBorder="1" applyAlignment="1">
      <alignment vertical="center"/>
      <protection/>
    </xf>
    <xf numFmtId="49" fontId="32" fillId="7" borderId="153" xfId="67" applyNumberFormat="1" applyFont="1" applyFill="1" applyBorder="1" applyAlignment="1">
      <alignment horizontal="center" vertical="center" wrapText="1"/>
      <protection/>
    </xf>
    <xf numFmtId="49" fontId="32" fillId="7" borderId="154" xfId="67" applyNumberFormat="1" applyFont="1" applyFill="1" applyBorder="1" applyAlignment="1">
      <alignment horizontal="center" vertical="center" wrapText="1"/>
      <protection/>
    </xf>
    <xf numFmtId="0" fontId="22" fillId="7" borderId="155" xfId="67" applyFont="1" applyFill="1" applyBorder="1" applyAlignment="1">
      <alignment horizontal="center" vertical="center" wrapText="1"/>
      <protection/>
    </xf>
    <xf numFmtId="0" fontId="22" fillId="7" borderId="156" xfId="67" applyFont="1" applyFill="1" applyBorder="1" applyAlignment="1">
      <alignment horizontal="center" vertical="center" wrapText="1"/>
      <protection/>
    </xf>
    <xf numFmtId="0" fontId="22" fillId="7" borderId="157" xfId="67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47" fillId="0" borderId="158" xfId="67" applyNumberFormat="1" applyFont="1" applyFill="1" applyBorder="1">
      <alignment/>
      <protection/>
    </xf>
    <xf numFmtId="3" fontId="47" fillId="0" borderId="159" xfId="67" applyNumberFormat="1" applyFont="1" applyFill="1" applyBorder="1">
      <alignment/>
      <protection/>
    </xf>
    <xf numFmtId="3" fontId="47" fillId="0" borderId="160" xfId="67" applyNumberFormat="1" applyFont="1" applyFill="1" applyBorder="1">
      <alignment/>
      <protection/>
    </xf>
    <xf numFmtId="3" fontId="47" fillId="0" borderId="161" xfId="67" applyNumberFormat="1" applyFont="1" applyFill="1" applyBorder="1">
      <alignment/>
      <protection/>
    </xf>
    <xf numFmtId="10" fontId="47" fillId="0" borderId="162" xfId="67" applyNumberFormat="1" applyFont="1" applyFill="1" applyBorder="1">
      <alignment/>
      <protection/>
    </xf>
    <xf numFmtId="10" fontId="47" fillId="0" borderId="163" xfId="67" applyNumberFormat="1" applyFont="1" applyFill="1" applyBorder="1">
      <alignment/>
      <protection/>
    </xf>
    <xf numFmtId="0" fontId="44" fillId="0" borderId="0" xfId="67" applyFont="1" applyFill="1">
      <alignment/>
      <protection/>
    </xf>
    <xf numFmtId="0" fontId="22" fillId="0" borderId="121" xfId="67" applyFont="1" applyFill="1" applyBorder="1">
      <alignment/>
      <protection/>
    </xf>
    <xf numFmtId="3" fontId="22" fillId="0" borderId="72" xfId="67" applyNumberFormat="1" applyFont="1" applyFill="1" applyBorder="1">
      <alignment/>
      <protection/>
    </xf>
    <xf numFmtId="3" fontId="22" fillId="0" borderId="122" xfId="67" applyNumberFormat="1" applyFont="1" applyFill="1" applyBorder="1">
      <alignment/>
      <protection/>
    </xf>
    <xf numFmtId="10" fontId="22" fillId="0" borderId="74" xfId="67" applyNumberFormat="1" applyFont="1" applyFill="1" applyBorder="1">
      <alignment/>
      <protection/>
    </xf>
    <xf numFmtId="10" fontId="22" fillId="0" borderId="123" xfId="67" applyNumberFormat="1" applyFont="1" applyFill="1" applyBorder="1">
      <alignment/>
      <protection/>
    </xf>
    <xf numFmtId="0" fontId="35" fillId="0" borderId="0" xfId="67" applyFont="1" applyFill="1">
      <alignment/>
      <protection/>
    </xf>
    <xf numFmtId="0" fontId="22" fillId="0" borderId="124" xfId="67" applyFont="1" applyFill="1" applyBorder="1">
      <alignment/>
      <protection/>
    </xf>
    <xf numFmtId="3" fontId="22" fillId="0" borderId="125" xfId="67" applyNumberFormat="1" applyFont="1" applyFill="1" applyBorder="1">
      <alignment/>
      <protection/>
    </xf>
    <xf numFmtId="3" fontId="22" fillId="0" borderId="34" xfId="67" applyNumberFormat="1" applyFont="1" applyFill="1" applyBorder="1">
      <alignment/>
      <protection/>
    </xf>
    <xf numFmtId="10" fontId="22" fillId="0" borderId="126" xfId="67" applyNumberFormat="1" applyFont="1" applyFill="1" applyBorder="1">
      <alignment/>
      <protection/>
    </xf>
    <xf numFmtId="10" fontId="22" fillId="0" borderId="35" xfId="67" applyNumberFormat="1" applyFont="1" applyFill="1" applyBorder="1">
      <alignment/>
      <protection/>
    </xf>
    <xf numFmtId="0" fontId="36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68" applyFont="1" applyFill="1">
      <alignment/>
      <protection/>
    </xf>
    <xf numFmtId="37" fontId="56" fillId="2" borderId="10" xfId="50" applyFont="1" applyFill="1" applyBorder="1" applyAlignment="1">
      <alignment horizontal="center"/>
    </xf>
    <xf numFmtId="37" fontId="56" fillId="2" borderId="11" xfId="50" applyFont="1" applyFill="1" applyBorder="1" applyAlignment="1">
      <alignment horizontal="center"/>
    </xf>
    <xf numFmtId="0" fontId="25" fillId="7" borderId="44" xfId="68" applyFont="1" applyFill="1" applyBorder="1" applyAlignment="1">
      <alignment horizontal="center" vertical="center"/>
      <protection/>
    </xf>
    <xf numFmtId="0" fontId="25" fillId="7" borderId="30" xfId="68" applyFont="1" applyFill="1" applyBorder="1" applyAlignment="1">
      <alignment horizontal="center" vertical="center"/>
      <protection/>
    </xf>
    <xf numFmtId="0" fontId="25" fillId="7" borderId="63" xfId="68" applyFont="1" applyFill="1" applyBorder="1" applyAlignment="1">
      <alignment horizontal="center" vertical="center"/>
      <protection/>
    </xf>
    <xf numFmtId="1" fontId="32" fillId="7" borderId="81" xfId="68" applyNumberFormat="1" applyFont="1" applyFill="1" applyBorder="1" applyAlignment="1">
      <alignment horizontal="center" vertical="center" wrapText="1"/>
      <protection/>
    </xf>
    <xf numFmtId="0" fontId="32" fillId="7" borderId="83" xfId="68" applyFont="1" applyFill="1" applyBorder="1" applyAlignment="1">
      <alignment horizontal="center"/>
      <protection/>
    </xf>
    <xf numFmtId="0" fontId="32" fillId="7" borderId="82" xfId="68" applyFont="1" applyFill="1" applyBorder="1" applyAlignment="1">
      <alignment horizontal="center"/>
      <protection/>
    </xf>
    <xf numFmtId="0" fontId="32" fillId="7" borderId="65" xfId="68" applyFont="1" applyFill="1" applyBorder="1" applyAlignment="1">
      <alignment horizontal="center"/>
      <protection/>
    </xf>
    <xf numFmtId="0" fontId="22" fillId="7" borderId="84" xfId="68" applyFont="1" applyFill="1" applyBorder="1" applyAlignment="1">
      <alignment vertical="center"/>
      <protection/>
    </xf>
    <xf numFmtId="49" fontId="32" fillId="7" borderId="132" xfId="68" applyNumberFormat="1" applyFont="1" applyFill="1" applyBorder="1" applyAlignment="1">
      <alignment horizontal="center" vertical="center" wrapText="1"/>
      <protection/>
    </xf>
    <xf numFmtId="49" fontId="32" fillId="7" borderId="130" xfId="68" applyNumberFormat="1" applyFont="1" applyFill="1" applyBorder="1" applyAlignment="1">
      <alignment horizontal="center" vertical="center" wrapText="1"/>
      <protection/>
    </xf>
    <xf numFmtId="1" fontId="32" fillId="7" borderId="88" xfId="68" applyNumberFormat="1" applyFont="1" applyFill="1" applyBorder="1" applyAlignment="1">
      <alignment horizontal="center" vertical="center" wrapText="1"/>
      <protection/>
    </xf>
    <xf numFmtId="1" fontId="32" fillId="7" borderId="73" xfId="68" applyNumberFormat="1" applyFont="1" applyFill="1" applyBorder="1" applyAlignment="1">
      <alignment horizontal="center" vertical="center" wrapText="1"/>
      <protection/>
    </xf>
    <xf numFmtId="1" fontId="32" fillId="7" borderId="132" xfId="68" applyNumberFormat="1" applyFont="1" applyFill="1" applyBorder="1" applyAlignment="1">
      <alignment horizontal="center" vertical="center" wrapText="1"/>
      <protection/>
    </xf>
    <xf numFmtId="1" fontId="32" fillId="7" borderId="130" xfId="68" applyNumberFormat="1" applyFont="1" applyFill="1" applyBorder="1" applyAlignment="1">
      <alignment horizontal="center" vertical="center" wrapText="1"/>
      <protection/>
    </xf>
    <xf numFmtId="1" fontId="22" fillId="0" borderId="0" xfId="68" applyNumberFormat="1" applyFont="1" applyFill="1" applyAlignment="1">
      <alignment horizontal="center" vertical="center" wrapText="1"/>
      <protection/>
    </xf>
    <xf numFmtId="0" fontId="22" fillId="7" borderId="107" xfId="68" applyFont="1" applyFill="1" applyBorder="1" applyAlignment="1">
      <alignment vertical="center"/>
      <protection/>
    </xf>
    <xf numFmtId="49" fontId="29" fillId="7" borderId="78" xfId="68" applyNumberFormat="1" applyFont="1" applyFill="1" applyBorder="1" applyAlignment="1">
      <alignment horizontal="center" vertical="center" wrapText="1"/>
      <protection/>
    </xf>
    <xf numFmtId="49" fontId="29" fillId="7" borderId="91" xfId="68" applyNumberFormat="1" applyFont="1" applyFill="1" applyBorder="1" applyAlignment="1">
      <alignment horizontal="center" vertical="center" wrapText="1"/>
      <protection/>
    </xf>
    <xf numFmtId="0" fontId="22" fillId="7" borderId="95" xfId="68" applyFont="1" applyFill="1" applyBorder="1" applyAlignment="1">
      <alignment horizontal="center" vertical="center" wrapText="1"/>
      <protection/>
    </xf>
    <xf numFmtId="0" fontId="22" fillId="7" borderId="135" xfId="68" applyFont="1" applyFill="1" applyBorder="1" applyAlignment="1">
      <alignment horizontal="center" vertical="center" wrapText="1"/>
      <protection/>
    </xf>
    <xf numFmtId="1" fontId="30" fillId="0" borderId="0" xfId="68" applyNumberFormat="1" applyFont="1" applyFill="1" applyAlignment="1">
      <alignment horizontal="center" vertical="center" wrapText="1"/>
      <protection/>
    </xf>
    <xf numFmtId="0" fontId="44" fillId="0" borderId="96" xfId="68" applyNumberFormat="1" applyFont="1" applyFill="1" applyBorder="1" applyAlignment="1">
      <alignment vertical="center"/>
      <protection/>
    </xf>
    <xf numFmtId="3" fontId="44" fillId="0" borderId="68" xfId="68" applyNumberFormat="1" applyFont="1" applyFill="1" applyBorder="1" applyAlignment="1">
      <alignment vertical="center"/>
      <protection/>
    </xf>
    <xf numFmtId="3" fontId="44" fillId="0" borderId="97" xfId="68" applyNumberFormat="1" applyFont="1" applyFill="1" applyBorder="1" applyAlignment="1">
      <alignment vertical="center"/>
      <protection/>
    </xf>
    <xf numFmtId="3" fontId="44" fillId="0" borderId="98" xfId="68" applyNumberFormat="1" applyFont="1" applyFill="1" applyBorder="1" applyAlignment="1">
      <alignment vertical="center"/>
      <protection/>
    </xf>
    <xf numFmtId="10" fontId="44" fillId="0" borderId="70" xfId="68" applyNumberFormat="1" applyFont="1" applyFill="1" applyBorder="1" applyAlignment="1">
      <alignment vertical="center"/>
      <protection/>
    </xf>
    <xf numFmtId="0" fontId="44" fillId="0" borderId="0" xfId="68" applyFont="1" applyFill="1" applyAlignment="1">
      <alignment vertical="center"/>
      <protection/>
    </xf>
    <xf numFmtId="0" fontId="22" fillId="0" borderId="127" xfId="68" applyFont="1" applyFill="1" applyBorder="1" applyAlignment="1">
      <alignment vertical="center"/>
      <protection/>
    </xf>
    <xf numFmtId="3" fontId="22" fillId="0" borderId="72" xfId="68" applyNumberFormat="1" applyFont="1" applyFill="1" applyBorder="1" applyAlignment="1">
      <alignment vertical="center"/>
      <protection/>
    </xf>
    <xf numFmtId="3" fontId="22" fillId="0" borderId="122" xfId="68" applyNumberFormat="1" applyFont="1" applyFill="1" applyBorder="1" applyAlignment="1">
      <alignment vertical="center"/>
      <protection/>
    </xf>
    <xf numFmtId="10" fontId="22" fillId="0" borderId="74" xfId="68" applyNumberFormat="1" applyFont="1" applyFill="1" applyBorder="1" applyAlignment="1">
      <alignment vertical="center"/>
      <protection/>
    </xf>
    <xf numFmtId="0" fontId="35" fillId="0" borderId="0" xfId="68" applyFont="1" applyFill="1" applyAlignment="1">
      <alignment vertical="center"/>
      <protection/>
    </xf>
    <xf numFmtId="0" fontId="22" fillId="0" borderId="50" xfId="68" applyFont="1" applyFill="1" applyBorder="1" applyAlignment="1">
      <alignment vertical="center"/>
      <protection/>
    </xf>
    <xf numFmtId="3" fontId="22" fillId="0" borderId="80" xfId="68" applyNumberFormat="1" applyFont="1" applyFill="1" applyBorder="1" applyAlignment="1">
      <alignment vertical="center"/>
      <protection/>
    </xf>
    <xf numFmtId="3" fontId="22" fillId="0" borderId="55" xfId="68" applyNumberFormat="1" applyFont="1" applyFill="1" applyBorder="1" applyAlignment="1">
      <alignment vertical="center"/>
      <protection/>
    </xf>
    <xf numFmtId="10" fontId="22" fillId="0" borderId="42" xfId="68" applyNumberFormat="1" applyFont="1" applyFill="1" applyBorder="1" applyAlignment="1">
      <alignment vertical="center"/>
      <protection/>
    </xf>
    <xf numFmtId="0" fontId="35" fillId="19" borderId="0" xfId="64" applyNumberFormat="1" applyFont="1" applyFill="1" applyBorder="1">
      <alignment/>
      <protection/>
    </xf>
    <xf numFmtId="0" fontId="22" fillId="19" borderId="0" xfId="68" applyFont="1" applyFill="1">
      <alignment/>
      <protection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5" borderId="94" xfId="0" applyFont="1" applyFill="1" applyBorder="1" applyAlignment="1">
      <alignment/>
    </xf>
    <xf numFmtId="0" fontId="61" fillId="5" borderId="164" xfId="0" applyFont="1" applyFill="1" applyBorder="1" applyAlignment="1">
      <alignment/>
    </xf>
    <xf numFmtId="0" fontId="63" fillId="5" borderId="32" xfId="0" applyFont="1" applyFill="1" applyBorder="1" applyAlignment="1">
      <alignment/>
    </xf>
    <xf numFmtId="0" fontId="61" fillId="5" borderId="40" xfId="0" applyFont="1" applyFill="1" applyBorder="1" applyAlignment="1">
      <alignment/>
    </xf>
    <xf numFmtId="0" fontId="64" fillId="5" borderId="32" xfId="0" applyFont="1" applyFill="1" applyBorder="1" applyAlignment="1">
      <alignment/>
    </xf>
    <xf numFmtId="0" fontId="65" fillId="5" borderId="32" xfId="0" applyFont="1" applyFill="1" applyBorder="1" applyAlignment="1">
      <alignment/>
    </xf>
    <xf numFmtId="0" fontId="62" fillId="5" borderId="32" xfId="0" applyFont="1" applyFill="1" applyBorder="1" applyAlignment="1">
      <alignment/>
    </xf>
    <xf numFmtId="0" fontId="62" fillId="5" borderId="73" xfId="0" applyFont="1" applyFill="1" applyBorder="1" applyAlignment="1">
      <alignment/>
    </xf>
    <xf numFmtId="0" fontId="61" fillId="5" borderId="165" xfId="0" applyFont="1" applyFill="1" applyBorder="1" applyAlignment="1">
      <alignment/>
    </xf>
    <xf numFmtId="0" fontId="66" fillId="7" borderId="94" xfId="0" applyFont="1" applyFill="1" applyBorder="1" applyAlignment="1">
      <alignment horizontal="center"/>
    </xf>
    <xf numFmtId="0" fontId="66" fillId="7" borderId="164" xfId="0" applyFont="1" applyFill="1" applyBorder="1" applyAlignment="1">
      <alignment horizontal="center"/>
    </xf>
    <xf numFmtId="17" fontId="61" fillId="0" borderId="0" xfId="0" applyNumberFormat="1" applyFont="1" applyFill="1" applyAlignment="1">
      <alignment/>
    </xf>
    <xf numFmtId="0" fontId="67" fillId="7" borderId="32" xfId="0" applyFont="1" applyFill="1" applyBorder="1" applyAlignment="1">
      <alignment horizontal="center"/>
    </xf>
    <xf numFmtId="0" fontId="67" fillId="7" borderId="40" xfId="0" applyFont="1" applyFill="1" applyBorder="1" applyAlignment="1">
      <alignment horizontal="center"/>
    </xf>
    <xf numFmtId="0" fontId="68" fillId="7" borderId="32" xfId="0" applyFont="1" applyFill="1" applyBorder="1" applyAlignment="1">
      <alignment horizontal="center"/>
    </xf>
    <xf numFmtId="0" fontId="68" fillId="7" borderId="40" xfId="0" applyFont="1" applyFill="1" applyBorder="1" applyAlignment="1">
      <alignment horizontal="center"/>
    </xf>
    <xf numFmtId="0" fontId="61" fillId="7" borderId="73" xfId="0" applyFont="1" applyFill="1" applyBorder="1" applyAlignment="1">
      <alignment/>
    </xf>
    <xf numFmtId="0" fontId="61" fillId="7" borderId="165" xfId="0" applyFont="1" applyFill="1" applyBorder="1" applyAlignment="1">
      <alignment/>
    </xf>
    <xf numFmtId="0" fontId="69" fillId="2" borderId="105" xfId="0" applyFont="1" applyFill="1" applyBorder="1" applyAlignment="1">
      <alignment/>
    </xf>
    <xf numFmtId="0" fontId="70" fillId="2" borderId="105" xfId="45" applyFont="1" applyFill="1" applyBorder="1" applyAlignment="1">
      <alignment horizontal="left" indent="1"/>
    </xf>
    <xf numFmtId="0" fontId="69" fillId="0" borderId="105" xfId="0" applyFont="1" applyFill="1" applyBorder="1" applyAlignment="1">
      <alignment/>
    </xf>
    <xf numFmtId="0" fontId="71" fillId="0" borderId="105" xfId="45" applyFont="1" applyFill="1" applyBorder="1" applyAlignment="1">
      <alignment horizontal="left" indent="1"/>
    </xf>
    <xf numFmtId="0" fontId="71" fillId="2" borderId="105" xfId="45" applyFont="1" applyFill="1" applyBorder="1" applyAlignment="1">
      <alignment horizontal="left" indent="1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45" applyFont="1" applyFill="1" applyAlignment="1">
      <alignment/>
    </xf>
    <xf numFmtId="0" fontId="22" fillId="0" borderId="54" xfId="70" applyNumberFormat="1" applyFont="1" applyBorder="1">
      <alignment/>
      <protection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MAY 2010" xfId="47"/>
    <cellStyle name="Hipervínculo_CUADRO 1.11 CARGA NACIONAL POR AEROPUERTO MAY 2010" xfId="48"/>
    <cellStyle name="Hipervínculo_CUADRO 1.12 PAX INTERNACIONALES POR AEROPUERTO MAY 2010" xfId="49"/>
    <cellStyle name="Hipervínculo_CUADRO 1.13 CARGA INTERNACIONAL POR AEROPUERTO MAY 2010" xfId="50"/>
    <cellStyle name="Hipervínculo_CUADRO 1.8 PAX INTERNACIONALES PRINCIPALES RUTAS MAY 2010" xfId="51"/>
    <cellStyle name="Hipervínculo_CUADRO 1.8B PAX INTERNACIONALES POR CONTINENTE- PAIS MAY 2010" xfId="52"/>
    <cellStyle name="Hipervínculo_CUADRO 1.8C PAX INTERNACIONALES POR CONTINENTE- EMPRESA MAY 2010" xfId="53"/>
    <cellStyle name="Hipervínculo_CUADRO 1.9 CARGA INTERNACIONAL PRINCIPALES RUTAS MAY 2010" xfId="54"/>
    <cellStyle name="Hipervínculo_CUADRO 1.9B CARGA INTERNACIONAL POR CONTINENTE- PAIS MAY 2010" xfId="55"/>
    <cellStyle name="Hipervínculo_CUADRO 1.9C CARGA INTERNACIONAL POR CONTINENTE- EMPRESA MAY 2010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MAY 2010" xfId="65"/>
    <cellStyle name="Normal_CUADRO 1.11 CARGA NACIONAL POR AEROPUERTO MAY 2010" xfId="66"/>
    <cellStyle name="Normal_CUADRO 1.12 PAX INTERNACIONALES POR AEROPUERTO MAY 2010" xfId="67"/>
    <cellStyle name="Normal_CUADRO 1.13 CARGA INTERNACIONAL POR AEROPUERTO MAY 2010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MAY 2010" xfId="75"/>
    <cellStyle name="Normal_CUADRO 1.8B PAX INTERNACIONALES POR CONTINENTE- PAIS MAY 2010" xfId="76"/>
    <cellStyle name="Normal_CUADRO 1.8C PAX INTERNACIONALES POR CONTINENTE- EMPRESA MAY 2010" xfId="77"/>
    <cellStyle name="Normal_CUADRO 1.9 CARGA INTERNACIONAL PRINCIPALES RUTAS MAY 2010" xfId="78"/>
    <cellStyle name="Normal_CUADRO 1.9B CARGA INTERNACIONAL POR CONTINENTE- PAIS MAY 2010" xfId="79"/>
    <cellStyle name="Normal_CUADRO 1.9C CARGA INTERNACIONAL POR CONTINENTE- EMPRESA MAY 2010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BR 2010" xfId="90"/>
    <cellStyle name="Total" xfId="91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%20CUADROS%20ORIGEN-DESTINO%20ABRIL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OTAS"/>
      <sheetName val="CUADRO 1.1"/>
      <sheetName val="CUADRO 1,2"/>
      <sheetName val="CUADRO 1,3"/>
      <sheetName val="CUADRO 1,4"/>
      <sheetName val="CUADRO 1.5"/>
      <sheetName val="CUADRO 1.6"/>
      <sheetName val="CUADRO 1.6 B"/>
      <sheetName val="CUADRO 1,7"/>
      <sheetName val="CUADRO 1,8"/>
      <sheetName val="CUADRO 1.8 B"/>
      <sheetName val="CUADRO 1.8 C"/>
      <sheetName val="CUADRO 1,9"/>
      <sheetName val="CUADRO 1.9 B"/>
      <sheetName val="CUADRO 1.9C"/>
      <sheetName val="CUADRO 1.10"/>
      <sheetName val="CUADRO 1.11"/>
      <sheetName val="CUADRO 1.12"/>
      <sheetName val="CUADRO 1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.1484375" style="1042" customWidth="1"/>
    <col min="2" max="2" width="22.8515625" style="1042" customWidth="1"/>
    <col min="3" max="3" width="74.57421875" style="1042" customWidth="1"/>
    <col min="4" max="16384" width="11.421875" style="1042" customWidth="1"/>
  </cols>
  <sheetData>
    <row r="1" ht="2.25" customHeight="1">
      <c r="B1" s="1043"/>
    </row>
    <row r="2" spans="2:3" ht="11.25" customHeight="1">
      <c r="B2" s="1044"/>
      <c r="C2" s="1045"/>
    </row>
    <row r="3" spans="2:3" ht="21.75" customHeight="1">
      <c r="B3" s="1046" t="s">
        <v>316</v>
      </c>
      <c r="C3" s="1047"/>
    </row>
    <row r="4" spans="2:3" ht="18" customHeight="1">
      <c r="B4" s="1048" t="s">
        <v>317</v>
      </c>
      <c r="C4" s="1047"/>
    </row>
    <row r="5" spans="2:3" ht="18" customHeight="1">
      <c r="B5" s="1049" t="s">
        <v>318</v>
      </c>
      <c r="C5" s="1047"/>
    </row>
    <row r="6" spans="2:3" ht="9" customHeight="1">
      <c r="B6" s="1050"/>
      <c r="C6" s="1047"/>
    </row>
    <row r="7" spans="2:3" ht="3" customHeight="1">
      <c r="B7" s="1051"/>
      <c r="C7" s="1052"/>
    </row>
    <row r="8" spans="2:5" ht="24">
      <c r="B8" s="1053" t="s">
        <v>361</v>
      </c>
      <c r="C8" s="1054"/>
      <c r="E8" s="1055"/>
    </row>
    <row r="9" spans="2:5" ht="23.25">
      <c r="B9" s="1056" t="s">
        <v>319</v>
      </c>
      <c r="C9" s="1057"/>
      <c r="E9" s="1055"/>
    </row>
    <row r="10" spans="2:3" ht="20.25" customHeight="1">
      <c r="B10" s="1058" t="s">
        <v>320</v>
      </c>
      <c r="C10" s="1059"/>
    </row>
    <row r="11" spans="2:3" ht="4.5" customHeight="1">
      <c r="B11" s="1060"/>
      <c r="C11" s="1061"/>
    </row>
    <row r="12" spans="2:3" ht="18" customHeight="1">
      <c r="B12" s="1062" t="s">
        <v>321</v>
      </c>
      <c r="C12" s="1063" t="s">
        <v>322</v>
      </c>
    </row>
    <row r="13" spans="2:3" ht="18" customHeight="1">
      <c r="B13" s="1064" t="s">
        <v>323</v>
      </c>
      <c r="C13" s="1065" t="s">
        <v>324</v>
      </c>
    </row>
    <row r="14" spans="2:3" ht="18" customHeight="1">
      <c r="B14" s="1062" t="s">
        <v>325</v>
      </c>
      <c r="C14" s="1066" t="s">
        <v>326</v>
      </c>
    </row>
    <row r="15" spans="2:3" ht="18" customHeight="1">
      <c r="B15" s="1064" t="s">
        <v>327</v>
      </c>
      <c r="C15" s="1065" t="s">
        <v>328</v>
      </c>
    </row>
    <row r="16" spans="2:3" ht="18" customHeight="1">
      <c r="B16" s="1062" t="s">
        <v>329</v>
      </c>
      <c r="C16" s="1066" t="s">
        <v>330</v>
      </c>
    </row>
    <row r="17" spans="2:3" ht="18" customHeight="1">
      <c r="B17" s="1064" t="s">
        <v>331</v>
      </c>
      <c r="C17" s="1065" t="s">
        <v>332</v>
      </c>
    </row>
    <row r="18" spans="2:3" ht="18" customHeight="1">
      <c r="B18" s="1062" t="s">
        <v>333</v>
      </c>
      <c r="C18" s="1066" t="s">
        <v>334</v>
      </c>
    </row>
    <row r="19" spans="2:3" ht="18" customHeight="1">
      <c r="B19" s="1064" t="s">
        <v>335</v>
      </c>
      <c r="C19" s="1065" t="s">
        <v>336</v>
      </c>
    </row>
    <row r="20" spans="2:3" ht="18" customHeight="1">
      <c r="B20" s="1062" t="s">
        <v>337</v>
      </c>
      <c r="C20" s="1066" t="s">
        <v>338</v>
      </c>
    </row>
    <row r="21" spans="2:3" ht="18" customHeight="1">
      <c r="B21" s="1064" t="s">
        <v>339</v>
      </c>
      <c r="C21" s="1065" t="s">
        <v>340</v>
      </c>
    </row>
    <row r="22" spans="2:3" ht="18" customHeight="1">
      <c r="B22" s="1062" t="s">
        <v>341</v>
      </c>
      <c r="C22" s="1066" t="s">
        <v>342</v>
      </c>
    </row>
    <row r="23" spans="2:3" ht="18" customHeight="1">
      <c r="B23" s="1064" t="s">
        <v>343</v>
      </c>
      <c r="C23" s="1065" t="s">
        <v>344</v>
      </c>
    </row>
    <row r="24" spans="2:3" ht="18" customHeight="1">
      <c r="B24" s="1062" t="s">
        <v>345</v>
      </c>
      <c r="C24" s="1066" t="s">
        <v>346</v>
      </c>
    </row>
    <row r="25" spans="2:3" ht="18" customHeight="1">
      <c r="B25" s="1064" t="s">
        <v>347</v>
      </c>
      <c r="C25" s="1065" t="s">
        <v>348</v>
      </c>
    </row>
    <row r="26" spans="2:3" ht="18" customHeight="1">
      <c r="B26" s="1062" t="s">
        <v>349</v>
      </c>
      <c r="C26" s="1066" t="s">
        <v>350</v>
      </c>
    </row>
    <row r="27" spans="2:3" ht="18" customHeight="1">
      <c r="B27" s="1064" t="s">
        <v>351</v>
      </c>
      <c r="C27" s="1065" t="s">
        <v>352</v>
      </c>
    </row>
    <row r="28" spans="2:3" ht="18" customHeight="1">
      <c r="B28" s="1062" t="s">
        <v>353</v>
      </c>
      <c r="C28" s="1066" t="s">
        <v>354</v>
      </c>
    </row>
    <row r="29" spans="2:3" ht="18" customHeight="1">
      <c r="B29" s="1064" t="s">
        <v>355</v>
      </c>
      <c r="C29" s="1065" t="s">
        <v>356</v>
      </c>
    </row>
    <row r="30" ht="6" customHeight="1"/>
    <row r="31" ht="15.75">
      <c r="B31" s="1067" t="s">
        <v>357</v>
      </c>
    </row>
    <row r="32" ht="15">
      <c r="B32" s="1068" t="s">
        <v>358</v>
      </c>
    </row>
    <row r="33" ht="14.25">
      <c r="B33" s="1069" t="s">
        <v>359</v>
      </c>
    </row>
    <row r="34" ht="12.75">
      <c r="B34" s="1070" t="s">
        <v>360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="88" zoomScaleNormal="88" zoomScalePageLayoutView="0" workbookViewId="0" topLeftCell="A1">
      <selection activeCell="J31" sqref="J31"/>
    </sheetView>
  </sheetViews>
  <sheetFormatPr defaultColWidth="9.140625" defaultRowHeight="12.75"/>
  <cols>
    <col min="1" max="1" width="19.57421875" style="523" customWidth="1"/>
    <col min="2" max="2" width="10.57421875" style="523" customWidth="1"/>
    <col min="3" max="3" width="10.140625" style="523" customWidth="1"/>
    <col min="4" max="4" width="12.140625" style="523" customWidth="1"/>
    <col min="5" max="5" width="9.28125" style="523" customWidth="1"/>
    <col min="6" max="6" width="11.7109375" style="523" customWidth="1"/>
    <col min="7" max="7" width="10.7109375" style="523" bestFit="1" customWidth="1"/>
    <col min="8" max="8" width="11.7109375" style="523" customWidth="1"/>
    <col min="9" max="9" width="10.28125" style="523" customWidth="1"/>
    <col min="10" max="11" width="9.140625" style="523" customWidth="1"/>
    <col min="12" max="12" width="11.8515625" style="523" customWidth="1"/>
    <col min="13" max="14" width="9.140625" style="523" customWidth="1"/>
    <col min="15" max="15" width="11.7109375" style="523" customWidth="1"/>
    <col min="16" max="16384" width="9.140625" style="523" customWidth="1"/>
  </cols>
  <sheetData>
    <row r="1" spans="8:9" ht="18.75" thickBot="1">
      <c r="H1" s="524" t="s">
        <v>0</v>
      </c>
      <c r="I1" s="525"/>
    </row>
    <row r="2" ht="4.5" customHeight="1" thickBot="1"/>
    <row r="3" spans="1:9" ht="22.5" customHeight="1" thickBot="1">
      <c r="A3" s="526" t="s">
        <v>156</v>
      </c>
      <c r="B3" s="527"/>
      <c r="C3" s="527"/>
      <c r="D3" s="527"/>
      <c r="E3" s="527"/>
      <c r="F3" s="527"/>
      <c r="G3" s="527"/>
      <c r="H3" s="527"/>
      <c r="I3" s="528"/>
    </row>
    <row r="4" spans="1:9" s="533" customFormat="1" ht="17.25" thickBot="1">
      <c r="A4" s="529" t="s">
        <v>157</v>
      </c>
      <c r="B4" s="530" t="s">
        <v>39</v>
      </c>
      <c r="C4" s="531"/>
      <c r="D4" s="531"/>
      <c r="E4" s="532"/>
      <c r="F4" s="531" t="s">
        <v>40</v>
      </c>
      <c r="G4" s="531"/>
      <c r="H4" s="531"/>
      <c r="I4" s="532"/>
    </row>
    <row r="5" spans="1:9" s="538" customFormat="1" ht="34.5" customHeight="1" thickBot="1">
      <c r="A5" s="534"/>
      <c r="B5" s="535" t="s">
        <v>41</v>
      </c>
      <c r="C5" s="536" t="s">
        <v>42</v>
      </c>
      <c r="D5" s="535" t="s">
        <v>43</v>
      </c>
      <c r="E5" s="537" t="s">
        <v>44</v>
      </c>
      <c r="F5" s="535" t="s">
        <v>45</v>
      </c>
      <c r="G5" s="536" t="s">
        <v>42</v>
      </c>
      <c r="H5" s="535" t="s">
        <v>46</v>
      </c>
      <c r="I5" s="537" t="s">
        <v>44</v>
      </c>
    </row>
    <row r="6" spans="1:9" s="545" customFormat="1" ht="16.5" customHeight="1" thickBot="1">
      <c r="A6" s="539" t="s">
        <v>4</v>
      </c>
      <c r="B6" s="540">
        <f>B7+B20+B33+B40+B49+B56</f>
        <v>447847</v>
      </c>
      <c r="C6" s="541">
        <f aca="true" t="shared" si="0" ref="C6:C48">(B6/$B$6)</f>
        <v>1</v>
      </c>
      <c r="D6" s="542">
        <f>D7+D20+D33+D40+D49+D56</f>
        <v>394154</v>
      </c>
      <c r="E6" s="543">
        <f>(B6/D6-1)</f>
        <v>0.13622340506502528</v>
      </c>
      <c r="F6" s="544">
        <f>F7+F20+F33+F40+F49+F56</f>
        <v>2283035</v>
      </c>
      <c r="G6" s="541">
        <f aca="true" t="shared" si="1" ref="G6:G48">(F6/$F$6)</f>
        <v>1</v>
      </c>
      <c r="H6" s="542">
        <f>H7+H20+H33+H40+H49+H56</f>
        <v>2096776</v>
      </c>
      <c r="I6" s="543">
        <f>(F6/H6-1)</f>
        <v>0.08883113885317262</v>
      </c>
    </row>
    <row r="7" spans="1:15" s="551" customFormat="1" ht="16.5" customHeight="1" thickTop="1">
      <c r="A7" s="546" t="s">
        <v>158</v>
      </c>
      <c r="B7" s="547">
        <f>SUM(B8:B19)</f>
        <v>176579</v>
      </c>
      <c r="C7" s="548">
        <f t="shared" si="0"/>
        <v>0.39428420866947866</v>
      </c>
      <c r="D7" s="549">
        <f>SUM(D8:D19)</f>
        <v>158054</v>
      </c>
      <c r="E7" s="550">
        <f>(B7/D7-1)</f>
        <v>0.11720677743049834</v>
      </c>
      <c r="F7" s="547">
        <f>SUM(F8:F19)</f>
        <v>871943</v>
      </c>
      <c r="G7" s="548">
        <f t="shared" si="1"/>
        <v>0.381922747570668</v>
      </c>
      <c r="H7" s="549">
        <f>SUM(H8:H19)</f>
        <v>772200</v>
      </c>
      <c r="I7" s="550">
        <f>(F7/H7-1)</f>
        <v>0.1291673141673142</v>
      </c>
      <c r="L7" s="552"/>
      <c r="M7" s="552"/>
      <c r="N7" s="552"/>
      <c r="O7" s="552"/>
    </row>
    <row r="8" spans="1:10" ht="16.5" customHeight="1">
      <c r="A8" s="553" t="s">
        <v>159</v>
      </c>
      <c r="B8" s="554">
        <v>29574</v>
      </c>
      <c r="C8" s="555">
        <f t="shared" si="0"/>
        <v>0.06603594531168011</v>
      </c>
      <c r="D8" s="556">
        <v>32430</v>
      </c>
      <c r="E8" s="557">
        <f>IF(ISERROR(B8/D8-1),"         /0",IF(B8/D8&gt;5,"  *  ",(B8/D8-1)))</f>
        <v>-0.08806660499537466</v>
      </c>
      <c r="F8" s="558">
        <v>151472</v>
      </c>
      <c r="G8" s="555">
        <f t="shared" si="1"/>
        <v>0.06634677085546213</v>
      </c>
      <c r="H8" s="556">
        <v>162504</v>
      </c>
      <c r="I8" s="557">
        <f>IF(ISERROR(F8/H8-1),"         /0",IF(F8/H8&gt;5,"  *  ",(F8/H8-1)))</f>
        <v>-0.06788755969083837</v>
      </c>
      <c r="J8" s="559"/>
    </row>
    <row r="9" spans="1:10" ht="16.5" customHeight="1">
      <c r="A9" s="553" t="s">
        <v>160</v>
      </c>
      <c r="B9" s="554">
        <v>21518</v>
      </c>
      <c r="C9" s="555">
        <f t="shared" si="0"/>
        <v>0.048047659133588036</v>
      </c>
      <c r="D9" s="556">
        <v>10245</v>
      </c>
      <c r="E9" s="557">
        <f aca="true" t="shared" si="2" ref="E9:E56">IF(ISERROR(B9/D9-1),"         /0",IF(B9/D9&gt;5,"  *  ",(B9/D9-1)))</f>
        <v>1.1003416300634457</v>
      </c>
      <c r="F9" s="558">
        <v>95432</v>
      </c>
      <c r="G9" s="555">
        <f t="shared" si="1"/>
        <v>0.041800498021274314</v>
      </c>
      <c r="H9" s="556">
        <v>54302</v>
      </c>
      <c r="I9" s="557">
        <f aca="true" t="shared" si="3" ref="I9:I19">IF(ISERROR(F9/H9-1),"         /0",IF(F9/H9&gt;5,"  *  ",(F9/H9-1)))</f>
        <v>0.757430665537181</v>
      </c>
      <c r="J9" s="559"/>
    </row>
    <row r="10" spans="1:10" ht="16.5" customHeight="1">
      <c r="A10" s="553" t="s">
        <v>161</v>
      </c>
      <c r="B10" s="554">
        <v>16108</v>
      </c>
      <c r="C10" s="555">
        <f t="shared" si="0"/>
        <v>0.035967640734447255</v>
      </c>
      <c r="D10" s="556">
        <v>16923</v>
      </c>
      <c r="E10" s="557">
        <f t="shared" si="2"/>
        <v>-0.04815930981504457</v>
      </c>
      <c r="F10" s="558">
        <v>84053</v>
      </c>
      <c r="G10" s="555">
        <f t="shared" si="1"/>
        <v>0.036816343157244635</v>
      </c>
      <c r="H10" s="556">
        <v>79869</v>
      </c>
      <c r="I10" s="557">
        <f t="shared" si="3"/>
        <v>0.052385781717562585</v>
      </c>
      <c r="J10" s="559"/>
    </row>
    <row r="11" spans="1:17" ht="16.5" customHeight="1">
      <c r="A11" s="553" t="s">
        <v>162</v>
      </c>
      <c r="B11" s="554">
        <v>13297</v>
      </c>
      <c r="C11" s="555">
        <f t="shared" si="0"/>
        <v>0.02969094355884934</v>
      </c>
      <c r="D11" s="556">
        <v>13484</v>
      </c>
      <c r="E11" s="557">
        <f t="shared" si="2"/>
        <v>-0.013868288341738366</v>
      </c>
      <c r="F11" s="558">
        <v>75930</v>
      </c>
      <c r="G11" s="555">
        <f t="shared" si="1"/>
        <v>0.03325836003390224</v>
      </c>
      <c r="H11" s="556">
        <v>74568</v>
      </c>
      <c r="I11" s="557">
        <f t="shared" si="3"/>
        <v>0.018265207595751454</v>
      </c>
      <c r="J11" s="559"/>
      <c r="K11" s="560"/>
      <c r="L11" s="560"/>
      <c r="M11" s="560"/>
      <c r="N11" s="560"/>
      <c r="O11" s="560"/>
      <c r="P11" s="560"/>
      <c r="Q11" s="560"/>
    </row>
    <row r="12" spans="1:17" ht="16.5" customHeight="1">
      <c r="A12" s="553" t="s">
        <v>163</v>
      </c>
      <c r="B12" s="554">
        <v>11877</v>
      </c>
      <c r="C12" s="555">
        <f t="shared" si="0"/>
        <v>0.026520217842254164</v>
      </c>
      <c r="D12" s="556">
        <v>11698</v>
      </c>
      <c r="E12" s="557">
        <f t="shared" si="2"/>
        <v>0.015301760984783641</v>
      </c>
      <c r="F12" s="558">
        <v>55821</v>
      </c>
      <c r="G12" s="555">
        <f t="shared" si="1"/>
        <v>0.024450347892169853</v>
      </c>
      <c r="H12" s="556">
        <v>58689</v>
      </c>
      <c r="I12" s="557">
        <f t="shared" si="3"/>
        <v>-0.048867760568420016</v>
      </c>
      <c r="J12" s="559"/>
      <c r="K12" s="560"/>
      <c r="L12" s="560"/>
      <c r="M12" s="560"/>
      <c r="N12" s="560"/>
      <c r="O12" s="560"/>
      <c r="P12" s="560"/>
      <c r="Q12" s="560"/>
    </row>
    <row r="13" spans="1:17" ht="16.5" customHeight="1">
      <c r="A13" s="553" t="s">
        <v>164</v>
      </c>
      <c r="B13" s="554">
        <v>11021</v>
      </c>
      <c r="C13" s="555">
        <f t="shared" si="0"/>
        <v>0.024608850790560167</v>
      </c>
      <c r="D13" s="556">
        <v>10658</v>
      </c>
      <c r="E13" s="557">
        <f t="shared" si="2"/>
        <v>0.034058922874835806</v>
      </c>
      <c r="F13" s="558">
        <v>51628</v>
      </c>
      <c r="G13" s="555">
        <f t="shared" si="1"/>
        <v>0.022613757563944487</v>
      </c>
      <c r="H13" s="556">
        <v>49706</v>
      </c>
      <c r="I13" s="557">
        <f t="shared" si="3"/>
        <v>0.038667364100913426</v>
      </c>
      <c r="J13" s="559"/>
      <c r="K13" s="560"/>
      <c r="L13" s="560"/>
      <c r="M13" s="560"/>
      <c r="N13" s="560"/>
      <c r="O13" s="560"/>
      <c r="P13" s="560"/>
      <c r="Q13" s="560"/>
    </row>
    <row r="14" spans="1:10" ht="16.5" customHeight="1">
      <c r="A14" s="553" t="s">
        <v>165</v>
      </c>
      <c r="B14" s="554">
        <v>6160</v>
      </c>
      <c r="C14" s="555">
        <f t="shared" si="0"/>
        <v>0.013754697474807244</v>
      </c>
      <c r="D14" s="556">
        <v>6797</v>
      </c>
      <c r="E14" s="557">
        <f t="shared" si="2"/>
        <v>-0.09371781668383106</v>
      </c>
      <c r="F14" s="558">
        <v>33949</v>
      </c>
      <c r="G14" s="555">
        <f t="shared" si="1"/>
        <v>0.014870118066521101</v>
      </c>
      <c r="H14" s="556">
        <v>23795</v>
      </c>
      <c r="I14" s="557">
        <f t="shared" si="3"/>
        <v>0.42672830426560204</v>
      </c>
      <c r="J14" s="559"/>
    </row>
    <row r="15" spans="1:10" ht="16.5" customHeight="1">
      <c r="A15" s="553" t="s">
        <v>166</v>
      </c>
      <c r="B15" s="554">
        <v>5799</v>
      </c>
      <c r="C15" s="555">
        <f t="shared" si="0"/>
        <v>0.012948618613053119</v>
      </c>
      <c r="D15" s="556">
        <v>6767</v>
      </c>
      <c r="E15" s="557">
        <f t="shared" si="2"/>
        <v>-0.14304714053494905</v>
      </c>
      <c r="F15" s="558">
        <v>27607</v>
      </c>
      <c r="G15" s="555">
        <f t="shared" si="1"/>
        <v>0.012092236868904769</v>
      </c>
      <c r="H15" s="556">
        <v>29893</v>
      </c>
      <c r="I15" s="557">
        <f t="shared" si="3"/>
        <v>-0.07647275281838561</v>
      </c>
      <c r="J15" s="559"/>
    </row>
    <row r="16" spans="1:10" ht="16.5" customHeight="1">
      <c r="A16" s="553" t="s">
        <v>167</v>
      </c>
      <c r="B16" s="554">
        <v>5215</v>
      </c>
      <c r="C16" s="555">
        <f t="shared" si="0"/>
        <v>0.011644601839467496</v>
      </c>
      <c r="D16" s="556">
        <v>5163</v>
      </c>
      <c r="E16" s="557">
        <f t="shared" si="2"/>
        <v>0.010071663761379135</v>
      </c>
      <c r="F16" s="558">
        <v>29198</v>
      </c>
      <c r="G16" s="555">
        <f t="shared" si="1"/>
        <v>0.012789116242195147</v>
      </c>
      <c r="H16" s="556">
        <v>29173</v>
      </c>
      <c r="I16" s="557">
        <f t="shared" si="3"/>
        <v>0.000856956775100226</v>
      </c>
      <c r="J16" s="559"/>
    </row>
    <row r="17" spans="1:10" ht="16.5" customHeight="1">
      <c r="A17" s="553" t="s">
        <v>168</v>
      </c>
      <c r="B17" s="554">
        <v>4674</v>
      </c>
      <c r="C17" s="555">
        <f t="shared" si="0"/>
        <v>0.010436599999553419</v>
      </c>
      <c r="D17" s="556">
        <v>4386</v>
      </c>
      <c r="E17" s="557">
        <f t="shared" si="2"/>
        <v>0.06566347469220246</v>
      </c>
      <c r="F17" s="558">
        <v>24031</v>
      </c>
      <c r="G17" s="555">
        <f t="shared" si="1"/>
        <v>0.010525900829378437</v>
      </c>
      <c r="H17" s="556">
        <v>22123</v>
      </c>
      <c r="I17" s="557">
        <f t="shared" si="3"/>
        <v>0.08624508430140576</v>
      </c>
      <c r="J17" s="559"/>
    </row>
    <row r="18" spans="1:10" ht="16.5" customHeight="1">
      <c r="A18" s="553" t="s">
        <v>169</v>
      </c>
      <c r="B18" s="554">
        <v>3640</v>
      </c>
      <c r="C18" s="555">
        <f t="shared" si="0"/>
        <v>0.008127775780567918</v>
      </c>
      <c r="D18" s="556">
        <v>5353</v>
      </c>
      <c r="E18" s="557">
        <f t="shared" si="2"/>
        <v>-0.32000747244535777</v>
      </c>
      <c r="F18" s="558">
        <v>24995</v>
      </c>
      <c r="G18" s="555">
        <f t="shared" si="1"/>
        <v>0.01094814577963106</v>
      </c>
      <c r="H18" s="556">
        <v>20490</v>
      </c>
      <c r="I18" s="557">
        <f t="shared" si="3"/>
        <v>0.2198633479746217</v>
      </c>
      <c r="J18" s="559"/>
    </row>
    <row r="19" spans="1:10" ht="16.5" customHeight="1" thickBot="1">
      <c r="A19" s="553" t="s">
        <v>146</v>
      </c>
      <c r="B19" s="554">
        <v>47696</v>
      </c>
      <c r="C19" s="555">
        <f t="shared" si="0"/>
        <v>0.10650065759065037</v>
      </c>
      <c r="D19" s="556">
        <v>34150</v>
      </c>
      <c r="E19" s="557">
        <f t="shared" si="2"/>
        <v>0.39666178623718884</v>
      </c>
      <c r="F19" s="558">
        <v>217827</v>
      </c>
      <c r="G19" s="555">
        <f t="shared" si="1"/>
        <v>0.09541115226003982</v>
      </c>
      <c r="H19" s="556">
        <v>167088</v>
      </c>
      <c r="I19" s="557">
        <f t="shared" si="3"/>
        <v>0.30366633151393274</v>
      </c>
      <c r="J19" s="559"/>
    </row>
    <row r="20" spans="1:10" ht="16.5" customHeight="1">
      <c r="A20" s="561" t="s">
        <v>170</v>
      </c>
      <c r="B20" s="562">
        <f>SUM(B21:B32)</f>
        <v>118467</v>
      </c>
      <c r="C20" s="563">
        <f t="shared" si="0"/>
        <v>0.26452560807597236</v>
      </c>
      <c r="D20" s="564">
        <f>SUM(D21:D32)</f>
        <v>104991</v>
      </c>
      <c r="E20" s="565">
        <f>(B20/D20-1)</f>
        <v>0.12835385890219153</v>
      </c>
      <c r="F20" s="562">
        <f>SUM(F21:F32)</f>
        <v>617572</v>
      </c>
      <c r="G20" s="566">
        <f t="shared" si="1"/>
        <v>0.2705048323832092</v>
      </c>
      <c r="H20" s="567">
        <f>SUM(H21:H32)</f>
        <v>556659</v>
      </c>
      <c r="I20" s="565">
        <f>(F20/H20-1)</f>
        <v>0.10942605796367255</v>
      </c>
      <c r="J20" s="559"/>
    </row>
    <row r="21" spans="1:10" ht="16.5" customHeight="1">
      <c r="A21" s="568" t="s">
        <v>171</v>
      </c>
      <c r="B21" s="569">
        <v>19666</v>
      </c>
      <c r="C21" s="555">
        <f t="shared" si="0"/>
        <v>0.04391231826940897</v>
      </c>
      <c r="D21" s="570">
        <v>19851</v>
      </c>
      <c r="E21" s="557">
        <f t="shared" si="2"/>
        <v>-0.009319429751649788</v>
      </c>
      <c r="F21" s="571">
        <v>103780</v>
      </c>
      <c r="G21" s="555">
        <f t="shared" si="1"/>
        <v>0.04545703416723791</v>
      </c>
      <c r="H21" s="570">
        <v>94302</v>
      </c>
      <c r="I21" s="557">
        <f aca="true" t="shared" si="4" ref="I21:I32">IF(ISERROR(F21/H21-1),"         /0",IF(F21/H21&gt;5,"  *  ",(F21/H21-1)))</f>
        <v>0.10050688214459935</v>
      </c>
      <c r="J21" s="559"/>
    </row>
    <row r="22" spans="1:10" ht="16.5" customHeight="1">
      <c r="A22" s="568" t="s">
        <v>172</v>
      </c>
      <c r="B22" s="569">
        <v>13801</v>
      </c>
      <c r="C22" s="555">
        <f t="shared" si="0"/>
        <v>0.030816327897697206</v>
      </c>
      <c r="D22" s="570">
        <v>9849</v>
      </c>
      <c r="E22" s="557">
        <f t="shared" si="2"/>
        <v>0.4012590110671135</v>
      </c>
      <c r="F22" s="571">
        <v>68446</v>
      </c>
      <c r="G22" s="555">
        <f t="shared" si="1"/>
        <v>0.029980267494804067</v>
      </c>
      <c r="H22" s="570">
        <v>55007</v>
      </c>
      <c r="I22" s="557">
        <f t="shared" si="4"/>
        <v>0.24431435999054663</v>
      </c>
      <c r="J22" s="559"/>
    </row>
    <row r="23" spans="1:10" ht="16.5" customHeight="1">
      <c r="A23" s="568" t="s">
        <v>173</v>
      </c>
      <c r="B23" s="569">
        <v>12594</v>
      </c>
      <c r="C23" s="555">
        <f t="shared" si="0"/>
        <v>0.028121211038591304</v>
      </c>
      <c r="D23" s="570">
        <v>17176</v>
      </c>
      <c r="E23" s="557">
        <f t="shared" si="2"/>
        <v>-0.26676758267349787</v>
      </c>
      <c r="F23" s="571">
        <v>69255</v>
      </c>
      <c r="G23" s="555">
        <f t="shared" si="1"/>
        <v>0.030334620362806528</v>
      </c>
      <c r="H23" s="570">
        <v>96280</v>
      </c>
      <c r="I23" s="557">
        <f t="shared" si="4"/>
        <v>-0.2806917324470295</v>
      </c>
      <c r="J23" s="559"/>
    </row>
    <row r="24" spans="1:10" ht="16.5" customHeight="1">
      <c r="A24" s="568" t="s">
        <v>174</v>
      </c>
      <c r="B24" s="569">
        <v>9825</v>
      </c>
      <c r="C24" s="555">
        <f t="shared" si="0"/>
        <v>0.02193829589123071</v>
      </c>
      <c r="D24" s="570">
        <v>7029</v>
      </c>
      <c r="E24" s="557">
        <f t="shared" si="2"/>
        <v>0.3977806231327359</v>
      </c>
      <c r="F24" s="571">
        <v>50379</v>
      </c>
      <c r="G24" s="555">
        <f t="shared" si="1"/>
        <v>0.022066678785038336</v>
      </c>
      <c r="H24" s="570">
        <v>37480</v>
      </c>
      <c r="I24" s="557">
        <f t="shared" si="4"/>
        <v>0.3441568836712914</v>
      </c>
      <c r="J24" s="559"/>
    </row>
    <row r="25" spans="1:10" ht="16.5" customHeight="1">
      <c r="A25" s="568" t="s">
        <v>175</v>
      </c>
      <c r="B25" s="569">
        <v>8339</v>
      </c>
      <c r="C25" s="555">
        <f t="shared" si="0"/>
        <v>0.018620198415976886</v>
      </c>
      <c r="D25" s="570">
        <v>5184</v>
      </c>
      <c r="E25" s="557">
        <f t="shared" si="2"/>
        <v>0.6086033950617284</v>
      </c>
      <c r="F25" s="571">
        <v>44169</v>
      </c>
      <c r="G25" s="555">
        <f t="shared" si="1"/>
        <v>0.019346615360693112</v>
      </c>
      <c r="H25" s="570">
        <v>27665</v>
      </c>
      <c r="I25" s="557">
        <f t="shared" si="4"/>
        <v>0.5965660581962768</v>
      </c>
      <c r="J25" s="559"/>
    </row>
    <row r="26" spans="1:10" ht="16.5" customHeight="1">
      <c r="A26" s="568" t="s">
        <v>176</v>
      </c>
      <c r="B26" s="569">
        <v>5934</v>
      </c>
      <c r="C26" s="555">
        <f t="shared" si="0"/>
        <v>0.013250060846673083</v>
      </c>
      <c r="D26" s="570">
        <v>2579</v>
      </c>
      <c r="E26" s="557">
        <f t="shared" si="2"/>
        <v>1.3008918185343155</v>
      </c>
      <c r="F26" s="571">
        <v>21900</v>
      </c>
      <c r="G26" s="555">
        <f t="shared" si="1"/>
        <v>0.00959249420179717</v>
      </c>
      <c r="H26" s="570">
        <v>12923</v>
      </c>
      <c r="I26" s="557">
        <f t="shared" si="4"/>
        <v>0.694652944362764</v>
      </c>
      <c r="J26" s="559"/>
    </row>
    <row r="27" spans="1:10" ht="16.5" customHeight="1">
      <c r="A27" s="568" t="s">
        <v>177</v>
      </c>
      <c r="B27" s="569">
        <v>5712</v>
      </c>
      <c r="C27" s="555">
        <f t="shared" si="0"/>
        <v>0.01275435584027581</v>
      </c>
      <c r="D27" s="570">
        <v>5730</v>
      </c>
      <c r="E27" s="557">
        <f t="shared" si="2"/>
        <v>-0.003141361256544517</v>
      </c>
      <c r="F27" s="571">
        <v>29605</v>
      </c>
      <c r="G27" s="555">
        <f t="shared" si="1"/>
        <v>0.012967387709781059</v>
      </c>
      <c r="H27" s="570">
        <v>31115</v>
      </c>
      <c r="I27" s="557">
        <f t="shared" si="4"/>
        <v>-0.04852964807970428</v>
      </c>
      <c r="J27" s="559"/>
    </row>
    <row r="28" spans="1:10" ht="16.5" customHeight="1">
      <c r="A28" s="568" t="s">
        <v>178</v>
      </c>
      <c r="B28" s="569">
        <v>3754</v>
      </c>
      <c r="C28" s="555">
        <f t="shared" si="0"/>
        <v>0.00838232700006922</v>
      </c>
      <c r="D28" s="570">
        <v>2788</v>
      </c>
      <c r="E28" s="557">
        <f t="shared" si="2"/>
        <v>0.3464849354375896</v>
      </c>
      <c r="F28" s="571">
        <v>17672</v>
      </c>
      <c r="G28" s="555">
        <f t="shared" si="1"/>
        <v>0.007740573403386282</v>
      </c>
      <c r="H28" s="570">
        <v>14848</v>
      </c>
      <c r="I28" s="557">
        <f t="shared" si="4"/>
        <v>0.19019396551724133</v>
      </c>
      <c r="J28" s="559"/>
    </row>
    <row r="29" spans="1:10" ht="16.5" customHeight="1">
      <c r="A29" s="568" t="s">
        <v>179</v>
      </c>
      <c r="B29" s="569">
        <v>2968</v>
      </c>
      <c r="C29" s="555">
        <f t="shared" si="0"/>
        <v>0.006627263328770764</v>
      </c>
      <c r="D29" s="570">
        <v>3624</v>
      </c>
      <c r="E29" s="557">
        <f t="shared" si="2"/>
        <v>-0.18101545253863138</v>
      </c>
      <c r="F29" s="571">
        <v>18025</v>
      </c>
      <c r="G29" s="555">
        <f t="shared" si="1"/>
        <v>0.007895192145543104</v>
      </c>
      <c r="H29" s="570">
        <v>18546</v>
      </c>
      <c r="I29" s="557">
        <f t="shared" si="4"/>
        <v>-0.028092311010460502</v>
      </c>
      <c r="J29" s="559"/>
    </row>
    <row r="30" spans="1:10" ht="16.5" customHeight="1">
      <c r="A30" s="568" t="s">
        <v>180</v>
      </c>
      <c r="B30" s="569">
        <v>1894</v>
      </c>
      <c r="C30" s="555">
        <f t="shared" si="0"/>
        <v>0.004229122892416383</v>
      </c>
      <c r="D30" s="570">
        <v>517</v>
      </c>
      <c r="E30" s="557">
        <f t="shared" si="2"/>
        <v>2.6634429400386845</v>
      </c>
      <c r="F30" s="571">
        <v>8499</v>
      </c>
      <c r="G30" s="555">
        <f t="shared" si="1"/>
        <v>0.003722676174478271</v>
      </c>
      <c r="H30" s="570">
        <v>2189</v>
      </c>
      <c r="I30" s="557">
        <f t="shared" si="4"/>
        <v>2.882594792142531</v>
      </c>
      <c r="J30" s="559"/>
    </row>
    <row r="31" spans="1:10" ht="16.5" customHeight="1">
      <c r="A31" s="568" t="s">
        <v>181</v>
      </c>
      <c r="B31" s="569">
        <v>1664</v>
      </c>
      <c r="C31" s="555">
        <f t="shared" si="0"/>
        <v>0.0037155546425453336</v>
      </c>
      <c r="D31" s="570">
        <v>2479</v>
      </c>
      <c r="E31" s="557">
        <f t="shared" si="2"/>
        <v>-0.3287615974183138</v>
      </c>
      <c r="F31" s="571">
        <v>10687</v>
      </c>
      <c r="G31" s="555">
        <f t="shared" si="1"/>
        <v>0.004681049567790244</v>
      </c>
      <c r="H31" s="570">
        <v>15262</v>
      </c>
      <c r="I31" s="557">
        <f t="shared" si="4"/>
        <v>-0.2997641200366924</v>
      </c>
      <c r="J31" s="559"/>
    </row>
    <row r="32" spans="1:10" ht="16.5" customHeight="1" thickBot="1">
      <c r="A32" s="568" t="s">
        <v>146</v>
      </c>
      <c r="B32" s="569">
        <v>32316</v>
      </c>
      <c r="C32" s="555">
        <f t="shared" si="0"/>
        <v>0.07215857201231671</v>
      </c>
      <c r="D32" s="570">
        <v>28185</v>
      </c>
      <c r="E32" s="557">
        <f t="shared" si="2"/>
        <v>0.14656732304417242</v>
      </c>
      <c r="F32" s="571">
        <v>175155</v>
      </c>
      <c r="G32" s="555">
        <f t="shared" si="1"/>
        <v>0.07672024300985311</v>
      </c>
      <c r="H32" s="570">
        <v>151042</v>
      </c>
      <c r="I32" s="557">
        <f t="shared" si="4"/>
        <v>0.15964433733663475</v>
      </c>
      <c r="J32" s="559"/>
    </row>
    <row r="33" spans="1:10" ht="16.5" customHeight="1">
      <c r="A33" s="561" t="s">
        <v>182</v>
      </c>
      <c r="B33" s="562">
        <f>SUM(B34:B39)</f>
        <v>55157</v>
      </c>
      <c r="C33" s="566">
        <f t="shared" si="0"/>
        <v>0.12316036503538039</v>
      </c>
      <c r="D33" s="572">
        <f>SUM(D34:D39)</f>
        <v>55632</v>
      </c>
      <c r="E33" s="565">
        <f>(B33/D33-1)</f>
        <v>-0.008538251366120186</v>
      </c>
      <c r="F33" s="567">
        <f>SUM(F34:F39)</f>
        <v>290967</v>
      </c>
      <c r="G33" s="566">
        <f t="shared" si="1"/>
        <v>0.12744745481343914</v>
      </c>
      <c r="H33" s="572">
        <f>SUM(H34:H39)</f>
        <v>303727</v>
      </c>
      <c r="I33" s="565">
        <f>(F33/H33-1)</f>
        <v>-0.04201141156367394</v>
      </c>
      <c r="J33" s="559"/>
    </row>
    <row r="34" spans="1:10" ht="16.5" customHeight="1">
      <c r="A34" s="553" t="s">
        <v>183</v>
      </c>
      <c r="B34" s="554">
        <v>23840</v>
      </c>
      <c r="C34" s="555">
        <f t="shared" si="0"/>
        <v>0.05323246555185141</v>
      </c>
      <c r="D34" s="556">
        <v>26237</v>
      </c>
      <c r="E34" s="557">
        <f t="shared" si="2"/>
        <v>-0.0913595304341197</v>
      </c>
      <c r="F34" s="558">
        <v>122011</v>
      </c>
      <c r="G34" s="555">
        <f t="shared" si="1"/>
        <v>0.05344245708015865</v>
      </c>
      <c r="H34" s="556">
        <v>138652</v>
      </c>
      <c r="I34" s="557">
        <f aca="true" t="shared" si="5" ref="I34:I39">IF(ISERROR(F34/H34-1),"         /0",IF(F34/H34&gt;5,"  *  ",(F34/H34-1)))</f>
        <v>-0.12001990595159107</v>
      </c>
      <c r="J34" s="559"/>
    </row>
    <row r="35" spans="1:10" ht="16.5" customHeight="1">
      <c r="A35" s="553" t="s">
        <v>184</v>
      </c>
      <c r="B35" s="554">
        <v>12153</v>
      </c>
      <c r="C35" s="555">
        <f t="shared" si="0"/>
        <v>0.02713649974209942</v>
      </c>
      <c r="D35" s="556">
        <v>12959</v>
      </c>
      <c r="E35" s="557">
        <f t="shared" si="2"/>
        <v>-0.06219615711088822</v>
      </c>
      <c r="F35" s="558">
        <v>63460</v>
      </c>
      <c r="G35" s="555">
        <f t="shared" si="1"/>
        <v>0.02779633251351819</v>
      </c>
      <c r="H35" s="556">
        <v>65816</v>
      </c>
      <c r="I35" s="557">
        <f t="shared" si="5"/>
        <v>-0.035796766743648956</v>
      </c>
      <c r="J35" s="559"/>
    </row>
    <row r="36" spans="1:10" ht="16.5" customHeight="1">
      <c r="A36" s="553" t="s">
        <v>185</v>
      </c>
      <c r="B36" s="554">
        <v>6841</v>
      </c>
      <c r="C36" s="555">
        <f t="shared" si="0"/>
        <v>0.015275306075512396</v>
      </c>
      <c r="D36" s="556">
        <v>5706</v>
      </c>
      <c r="E36" s="557">
        <f t="shared" si="2"/>
        <v>0.1989134244654749</v>
      </c>
      <c r="F36" s="558">
        <v>36544</v>
      </c>
      <c r="G36" s="555">
        <f t="shared" si="1"/>
        <v>0.016006762927418983</v>
      </c>
      <c r="H36" s="556">
        <v>32286</v>
      </c>
      <c r="I36" s="557">
        <f t="shared" si="5"/>
        <v>0.1318837886390385</v>
      </c>
      <c r="J36" s="559"/>
    </row>
    <row r="37" spans="1:10" ht="16.5" customHeight="1">
      <c r="A37" s="553" t="s">
        <v>186</v>
      </c>
      <c r="B37" s="554">
        <v>2380</v>
      </c>
      <c r="C37" s="555">
        <f t="shared" si="0"/>
        <v>0.005314314933448253</v>
      </c>
      <c r="D37" s="556">
        <v>1512</v>
      </c>
      <c r="E37" s="557">
        <f t="shared" si="2"/>
        <v>0.5740740740740742</v>
      </c>
      <c r="F37" s="558">
        <v>11248</v>
      </c>
      <c r="G37" s="555">
        <f t="shared" si="1"/>
        <v>0.004926775104192446</v>
      </c>
      <c r="H37" s="556">
        <v>9788</v>
      </c>
      <c r="I37" s="557">
        <f t="shared" si="5"/>
        <v>0.14916223947691054</v>
      </c>
      <c r="J37" s="559"/>
    </row>
    <row r="38" spans="1:10" ht="16.5" customHeight="1">
      <c r="A38" s="553" t="s">
        <v>187</v>
      </c>
      <c r="B38" s="554">
        <v>2287</v>
      </c>
      <c r="C38" s="555">
        <f t="shared" si="0"/>
        <v>0.005106654728065612</v>
      </c>
      <c r="D38" s="556">
        <v>2076</v>
      </c>
      <c r="E38" s="557">
        <f t="shared" si="2"/>
        <v>0.1016377649325626</v>
      </c>
      <c r="F38" s="558">
        <v>10584</v>
      </c>
      <c r="G38" s="555">
        <f t="shared" si="1"/>
        <v>0.004635934184101426</v>
      </c>
      <c r="H38" s="556">
        <v>10278</v>
      </c>
      <c r="I38" s="557">
        <f t="shared" si="5"/>
        <v>0.02977232924693518</v>
      </c>
      <c r="J38" s="559"/>
    </row>
    <row r="39" spans="1:10" ht="16.5" customHeight="1" thickBot="1">
      <c r="A39" s="553" t="s">
        <v>146</v>
      </c>
      <c r="B39" s="554">
        <v>7656</v>
      </c>
      <c r="C39" s="555">
        <f t="shared" si="0"/>
        <v>0.01709512400440329</v>
      </c>
      <c r="D39" s="556">
        <v>7142</v>
      </c>
      <c r="E39" s="557">
        <f t="shared" si="2"/>
        <v>0.0719686362363483</v>
      </c>
      <c r="F39" s="558">
        <v>47120</v>
      </c>
      <c r="G39" s="555">
        <f t="shared" si="1"/>
        <v>0.020639193004049435</v>
      </c>
      <c r="H39" s="556">
        <v>46907</v>
      </c>
      <c r="I39" s="557">
        <f t="shared" si="5"/>
        <v>0.004540900078879417</v>
      </c>
      <c r="J39" s="559"/>
    </row>
    <row r="40" spans="1:10" ht="16.5" customHeight="1">
      <c r="A40" s="561" t="s">
        <v>188</v>
      </c>
      <c r="B40" s="562">
        <f>SUM(B41:B48)</f>
        <v>88153</v>
      </c>
      <c r="C40" s="566">
        <f t="shared" si="0"/>
        <v>0.19683731274296803</v>
      </c>
      <c r="D40" s="572">
        <f>SUM(D41:D48)</f>
        <v>66290</v>
      </c>
      <c r="E40" s="565">
        <f>(B40/D40-1)</f>
        <v>0.32980841755920953</v>
      </c>
      <c r="F40" s="567">
        <f>SUM(F41:F48)</f>
        <v>448934</v>
      </c>
      <c r="G40" s="566">
        <f t="shared" si="1"/>
        <v>0.19663912292190003</v>
      </c>
      <c r="H40" s="572">
        <f>SUM(H41:H48)</f>
        <v>412227</v>
      </c>
      <c r="I40" s="565">
        <f>(F40/H40-1)</f>
        <v>0.08904559866287265</v>
      </c>
      <c r="J40" s="559"/>
    </row>
    <row r="41" spans="1:10" ht="16.5" customHeight="1">
      <c r="A41" s="553" t="s">
        <v>189</v>
      </c>
      <c r="B41" s="554">
        <v>22239</v>
      </c>
      <c r="C41" s="555">
        <f t="shared" si="0"/>
        <v>0.04965758395166206</v>
      </c>
      <c r="D41" s="556">
        <v>17760</v>
      </c>
      <c r="E41" s="557">
        <f t="shared" si="2"/>
        <v>0.25219594594594597</v>
      </c>
      <c r="F41" s="558">
        <v>112120</v>
      </c>
      <c r="G41" s="555">
        <f t="shared" si="1"/>
        <v>0.04911006620573053</v>
      </c>
      <c r="H41" s="556">
        <v>102816</v>
      </c>
      <c r="I41" s="557">
        <f aca="true" t="shared" si="6" ref="I41:I48">IF(ISERROR(F41/H41-1),"         /0",IF(F41/H41&gt;5,"  *  ",(F41/H41-1)))</f>
        <v>0.09049175225645811</v>
      </c>
      <c r="J41" s="559"/>
    </row>
    <row r="42" spans="1:10" ht="16.5" customHeight="1">
      <c r="A42" s="553" t="s">
        <v>190</v>
      </c>
      <c r="B42" s="554">
        <v>12806</v>
      </c>
      <c r="C42" s="555">
        <f t="shared" si="0"/>
        <v>0.02859458699064636</v>
      </c>
      <c r="D42" s="556">
        <v>5516</v>
      </c>
      <c r="E42" s="557">
        <f t="shared" si="2"/>
        <v>1.3216098622189993</v>
      </c>
      <c r="F42" s="558">
        <v>63286</v>
      </c>
      <c r="G42" s="555">
        <f t="shared" si="1"/>
        <v>0.027720118176024457</v>
      </c>
      <c r="H42" s="556">
        <v>53647</v>
      </c>
      <c r="I42" s="557">
        <f t="shared" si="6"/>
        <v>0.1796745391168193</v>
      </c>
      <c r="J42" s="559"/>
    </row>
    <row r="43" spans="1:10" ht="16.5" customHeight="1">
      <c r="A43" s="553" t="s">
        <v>191</v>
      </c>
      <c r="B43" s="554">
        <v>11042</v>
      </c>
      <c r="C43" s="555">
        <f t="shared" si="0"/>
        <v>0.02465574180467883</v>
      </c>
      <c r="D43" s="556">
        <v>9467</v>
      </c>
      <c r="E43" s="557">
        <f t="shared" si="2"/>
        <v>0.16636738143023133</v>
      </c>
      <c r="F43" s="558">
        <v>59329</v>
      </c>
      <c r="G43" s="555">
        <f t="shared" si="1"/>
        <v>0.02598689901819289</v>
      </c>
      <c r="H43" s="556">
        <v>58470</v>
      </c>
      <c r="I43" s="557">
        <f t="shared" si="6"/>
        <v>0.014691294681032918</v>
      </c>
      <c r="J43" s="559"/>
    </row>
    <row r="44" spans="1:10" ht="16.5" customHeight="1">
      <c r="A44" s="553" t="s">
        <v>192</v>
      </c>
      <c r="B44" s="554">
        <v>7982</v>
      </c>
      <c r="C44" s="555">
        <f t="shared" si="0"/>
        <v>0.017823051175959646</v>
      </c>
      <c r="D44" s="556">
        <v>8476</v>
      </c>
      <c r="E44" s="557">
        <f t="shared" si="2"/>
        <v>-0.05828220858895705</v>
      </c>
      <c r="F44" s="558">
        <v>38982</v>
      </c>
      <c r="G44" s="555">
        <f t="shared" si="1"/>
        <v>0.01707463967919896</v>
      </c>
      <c r="H44" s="556">
        <v>45717</v>
      </c>
      <c r="I44" s="557">
        <f t="shared" si="6"/>
        <v>-0.1473193779119365</v>
      </c>
      <c r="J44" s="559"/>
    </row>
    <row r="45" spans="1:10" ht="16.5" customHeight="1">
      <c r="A45" s="553" t="s">
        <v>193</v>
      </c>
      <c r="B45" s="554">
        <v>3711</v>
      </c>
      <c r="C45" s="555">
        <f t="shared" si="0"/>
        <v>0.008286312066397676</v>
      </c>
      <c r="D45" s="556">
        <v>3762</v>
      </c>
      <c r="E45" s="557">
        <f t="shared" si="2"/>
        <v>-0.013556618819776767</v>
      </c>
      <c r="F45" s="558">
        <v>19934</v>
      </c>
      <c r="G45" s="555">
        <f t="shared" si="1"/>
        <v>0.008731359790804784</v>
      </c>
      <c r="H45" s="556">
        <v>21633</v>
      </c>
      <c r="I45" s="557">
        <f t="shared" si="6"/>
        <v>-0.07853741968289185</v>
      </c>
      <c r="J45" s="559"/>
    </row>
    <row r="46" spans="1:10" ht="16.5" customHeight="1">
      <c r="A46" s="553" t="s">
        <v>194</v>
      </c>
      <c r="B46" s="554">
        <v>3410</v>
      </c>
      <c r="C46" s="555">
        <f t="shared" si="0"/>
        <v>0.007614207530696867</v>
      </c>
      <c r="D46" s="556">
        <v>2613</v>
      </c>
      <c r="E46" s="557">
        <f t="shared" si="2"/>
        <v>0.3050133945656335</v>
      </c>
      <c r="F46" s="558">
        <v>20219</v>
      </c>
      <c r="G46" s="555">
        <f t="shared" si="1"/>
        <v>0.00885619361945831</v>
      </c>
      <c r="H46" s="556">
        <v>15230</v>
      </c>
      <c r="I46" s="557">
        <f t="shared" si="6"/>
        <v>0.32757715036112933</v>
      </c>
      <c r="J46" s="559"/>
    </row>
    <row r="47" spans="1:10" ht="16.5" customHeight="1">
      <c r="A47" s="553" t="s">
        <v>195</v>
      </c>
      <c r="B47" s="554">
        <v>1728</v>
      </c>
      <c r="C47" s="555">
        <f t="shared" si="0"/>
        <v>0.003858460590335539</v>
      </c>
      <c r="D47" s="556">
        <v>1705</v>
      </c>
      <c r="E47" s="557">
        <f t="shared" si="2"/>
        <v>0.013489736070381175</v>
      </c>
      <c r="F47" s="558">
        <v>9268</v>
      </c>
      <c r="G47" s="555">
        <f t="shared" si="1"/>
        <v>0.0040595085051258525</v>
      </c>
      <c r="H47" s="556">
        <v>9021</v>
      </c>
      <c r="I47" s="557">
        <f t="shared" si="6"/>
        <v>0.027380556479325913</v>
      </c>
      <c r="J47" s="559"/>
    </row>
    <row r="48" spans="1:10" ht="16.5" customHeight="1" thickBot="1">
      <c r="A48" s="553" t="s">
        <v>146</v>
      </c>
      <c r="B48" s="554">
        <v>25235</v>
      </c>
      <c r="C48" s="555">
        <f t="shared" si="0"/>
        <v>0.056347368632591044</v>
      </c>
      <c r="D48" s="556">
        <v>16991</v>
      </c>
      <c r="E48" s="557">
        <f t="shared" si="2"/>
        <v>0.4851980460243659</v>
      </c>
      <c r="F48" s="558">
        <v>125796</v>
      </c>
      <c r="G48" s="555">
        <f t="shared" si="1"/>
        <v>0.05510033792736423</v>
      </c>
      <c r="H48" s="556">
        <v>105693</v>
      </c>
      <c r="I48" s="557">
        <f t="shared" si="6"/>
        <v>0.19020181090516863</v>
      </c>
      <c r="J48" s="559"/>
    </row>
    <row r="49" spans="1:10" ht="16.5" customHeight="1">
      <c r="A49" s="561" t="s">
        <v>196</v>
      </c>
      <c r="B49" s="562">
        <f>SUM(B50:B55)</f>
        <v>8364</v>
      </c>
      <c r="C49" s="566">
        <f aca="true" t="shared" si="7" ref="C49:C56">(B49/$B$6)</f>
        <v>0.018676021051832435</v>
      </c>
      <c r="D49" s="572">
        <f>SUM(D50:D55)</f>
        <v>8522</v>
      </c>
      <c r="E49" s="565">
        <f>(B49/D49-1)</f>
        <v>-0.01854024876789484</v>
      </c>
      <c r="F49" s="567">
        <f>SUM(F50:F55)</f>
        <v>45961</v>
      </c>
      <c r="G49" s="566">
        <f aca="true" t="shared" si="8" ref="G49:G56">(F49/$F$6)</f>
        <v>0.02013153543419177</v>
      </c>
      <c r="H49" s="572">
        <f>SUM(H50:H55)</f>
        <v>47254</v>
      </c>
      <c r="I49" s="565">
        <f>(F49/H49-1)</f>
        <v>-0.02736276294070339</v>
      </c>
      <c r="J49" s="559"/>
    </row>
    <row r="50" spans="1:10" ht="16.5" customHeight="1">
      <c r="A50" s="553" t="s">
        <v>197</v>
      </c>
      <c r="B50" s="554">
        <v>1660</v>
      </c>
      <c r="C50" s="555">
        <f t="shared" si="7"/>
        <v>0.0037066230208084457</v>
      </c>
      <c r="D50" s="556">
        <v>1847</v>
      </c>
      <c r="E50" s="557">
        <f t="shared" si="2"/>
        <v>-0.1012452625879805</v>
      </c>
      <c r="F50" s="558">
        <v>8835</v>
      </c>
      <c r="G50" s="555">
        <f t="shared" si="8"/>
        <v>0.003869848688259269</v>
      </c>
      <c r="H50" s="556">
        <v>9196</v>
      </c>
      <c r="I50" s="557">
        <f aca="true" t="shared" si="9" ref="I50:I56">IF(ISERROR(F50/H50-1),"         /0",IF(F50/H50&gt;5,"  *  ",(F50/H50-1)))</f>
        <v>-0.039256198347107474</v>
      </c>
      <c r="J50" s="559"/>
    </row>
    <row r="51" spans="1:10" ht="16.5" customHeight="1">
      <c r="A51" s="553" t="s">
        <v>198</v>
      </c>
      <c r="B51" s="554">
        <v>1356</v>
      </c>
      <c r="C51" s="555">
        <f t="shared" si="7"/>
        <v>0.0030278197688049712</v>
      </c>
      <c r="D51" s="556">
        <v>1249</v>
      </c>
      <c r="E51" s="557">
        <f>IF(ISERROR(B51/D51-1),"         /0",IF(B51/D51&gt;5,"  *  ",(B51/D51-1)))</f>
        <v>0.0856685348278623</v>
      </c>
      <c r="F51" s="558">
        <v>7262</v>
      </c>
      <c r="G51" s="555">
        <f t="shared" si="8"/>
        <v>0.0031808535567785863</v>
      </c>
      <c r="H51" s="556">
        <v>7278</v>
      </c>
      <c r="I51" s="557">
        <f t="shared" si="9"/>
        <v>-0.002198406155537236</v>
      </c>
      <c r="J51" s="559"/>
    </row>
    <row r="52" spans="1:10" ht="16.5" customHeight="1">
      <c r="A52" s="553" t="s">
        <v>199</v>
      </c>
      <c r="B52" s="554">
        <v>1355</v>
      </c>
      <c r="C52" s="555">
        <f t="shared" si="7"/>
        <v>0.0030255868633707493</v>
      </c>
      <c r="D52" s="556">
        <v>1670</v>
      </c>
      <c r="E52" s="557">
        <f>IF(ISERROR(B52/D52-1),"         /0",IF(B52/D52&gt;5,"  *  ",(B52/D52-1)))</f>
        <v>-0.18862275449101795</v>
      </c>
      <c r="F52" s="558">
        <v>9274</v>
      </c>
      <c r="G52" s="555">
        <f t="shared" si="8"/>
        <v>0.004062136585729084</v>
      </c>
      <c r="H52" s="556">
        <v>9417</v>
      </c>
      <c r="I52" s="557">
        <f t="shared" si="9"/>
        <v>-0.0151853031751088</v>
      </c>
      <c r="J52" s="559"/>
    </row>
    <row r="53" spans="1:10" ht="16.5" customHeight="1">
      <c r="A53" s="553" t="s">
        <v>200</v>
      </c>
      <c r="B53" s="554">
        <v>439</v>
      </c>
      <c r="C53" s="555">
        <f t="shared" si="7"/>
        <v>0.0009802454856234384</v>
      </c>
      <c r="D53" s="556">
        <v>407</v>
      </c>
      <c r="E53" s="557">
        <f t="shared" si="2"/>
        <v>0.07862407862407861</v>
      </c>
      <c r="F53" s="558">
        <v>2228</v>
      </c>
      <c r="G53" s="555">
        <f t="shared" si="8"/>
        <v>0.0009758939306668535</v>
      </c>
      <c r="H53" s="556">
        <v>2229</v>
      </c>
      <c r="I53" s="557">
        <f t="shared" si="9"/>
        <v>-0.0004486316733961493</v>
      </c>
      <c r="J53" s="559"/>
    </row>
    <row r="54" spans="1:10" ht="16.5" customHeight="1">
      <c r="A54" s="553" t="s">
        <v>201</v>
      </c>
      <c r="B54" s="554">
        <v>351</v>
      </c>
      <c r="C54" s="555">
        <f t="shared" si="7"/>
        <v>0.0007837498074119062</v>
      </c>
      <c r="D54" s="556">
        <v>514</v>
      </c>
      <c r="E54" s="557">
        <f t="shared" si="2"/>
        <v>-0.31712062256809337</v>
      </c>
      <c r="F54" s="558">
        <v>2532</v>
      </c>
      <c r="G54" s="555">
        <f t="shared" si="8"/>
        <v>0.0011090500145639467</v>
      </c>
      <c r="H54" s="556">
        <v>2748</v>
      </c>
      <c r="I54" s="557">
        <f t="shared" si="9"/>
        <v>-0.0786026200873362</v>
      </c>
      <c r="J54" s="559"/>
    </row>
    <row r="55" spans="1:10" ht="16.5" customHeight="1" thickBot="1">
      <c r="A55" s="553" t="s">
        <v>146</v>
      </c>
      <c r="B55" s="554">
        <v>3203</v>
      </c>
      <c r="C55" s="555">
        <f t="shared" si="7"/>
        <v>0.0071519961058129225</v>
      </c>
      <c r="D55" s="556">
        <v>2835</v>
      </c>
      <c r="E55" s="557">
        <f t="shared" si="2"/>
        <v>0.12980599647266322</v>
      </c>
      <c r="F55" s="558">
        <v>15830</v>
      </c>
      <c r="G55" s="555">
        <f t="shared" si="8"/>
        <v>0.006933752658194027</v>
      </c>
      <c r="H55" s="556">
        <v>16386</v>
      </c>
      <c r="I55" s="557">
        <f t="shared" si="9"/>
        <v>-0.033931404857805436</v>
      </c>
      <c r="J55" s="559"/>
    </row>
    <row r="56" spans="1:10" ht="16.5" customHeight="1" thickBot="1">
      <c r="A56" s="573" t="s">
        <v>202</v>
      </c>
      <c r="B56" s="574">
        <v>1127</v>
      </c>
      <c r="C56" s="575">
        <f t="shared" si="7"/>
        <v>0.0025164844243681437</v>
      </c>
      <c r="D56" s="576">
        <v>665</v>
      </c>
      <c r="E56" s="577">
        <f t="shared" si="2"/>
        <v>0.6947368421052631</v>
      </c>
      <c r="F56" s="574">
        <v>7658</v>
      </c>
      <c r="G56" s="575">
        <f t="shared" si="8"/>
        <v>0.003354306876591905</v>
      </c>
      <c r="H56" s="576">
        <v>4709</v>
      </c>
      <c r="I56" s="577">
        <f t="shared" si="9"/>
        <v>0.6262476109577404</v>
      </c>
      <c r="J56" s="559"/>
    </row>
    <row r="57" ht="14.25">
      <c r="A57" s="280" t="s">
        <v>203</v>
      </c>
    </row>
    <row r="58" ht="14.25">
      <c r="A58" s="280"/>
    </row>
  </sheetData>
  <sheetProtection/>
  <mergeCells count="5">
    <mergeCell ref="H1:I1"/>
    <mergeCell ref="B4:E4"/>
    <mergeCell ref="F4:I4"/>
    <mergeCell ref="A4:A5"/>
    <mergeCell ref="A3:I3"/>
  </mergeCells>
  <conditionalFormatting sqref="I57:I65536 E57:E65536 E3:E5 I3:I5 G1:G65536 C1:C65536">
    <cfRule type="cellIs" priority="1" dxfId="0" operator="lessThan" stopIfTrue="1">
      <formula>0</formula>
    </cfRule>
  </conditionalFormatting>
  <conditionalFormatting sqref="E56 I56 E40 I40 E49 I49 E6:E7 I6:I7 E20 I20 I33 E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conditionalFormatting sqref="E41:E48 I41:I48 E34:E39 E8:E19 I8:I19 E21:E32 I21:I32 I34:I39 E50:E55 I50:I55">
    <cfRule type="cellIs" priority="4" dxfId="0" operator="lessThan" stopIfTrue="1">
      <formula>0</formula>
    </cfRule>
    <cfRule type="cellIs" priority="5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4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28125" style="578" customWidth="1"/>
    <col min="2" max="4" width="9.8515625" style="578" bestFit="1" customWidth="1"/>
    <col min="5" max="5" width="10.8515625" style="578" bestFit="1" customWidth="1"/>
    <col min="6" max="8" width="9.8515625" style="578" bestFit="1" customWidth="1"/>
    <col min="9" max="9" width="9.28125" style="578" bestFit="1" customWidth="1"/>
    <col min="10" max="10" width="12.28125" style="578" customWidth="1"/>
    <col min="11" max="11" width="12.421875" style="578" customWidth="1"/>
    <col min="12" max="12" width="12.140625" style="578" customWidth="1"/>
    <col min="13" max="13" width="10.8515625" style="578" bestFit="1" customWidth="1"/>
    <col min="14" max="14" width="12.7109375" style="578" customWidth="1"/>
    <col min="15" max="15" width="13.00390625" style="578" customWidth="1"/>
    <col min="16" max="16" width="11.8515625" style="578" customWidth="1"/>
    <col min="17" max="17" width="9.28125" style="578" bestFit="1" customWidth="1"/>
    <col min="18" max="16384" width="9.140625" style="578" customWidth="1"/>
  </cols>
  <sheetData>
    <row r="1" spans="16:17" ht="18.75" thickBot="1">
      <c r="P1" s="579" t="s">
        <v>0</v>
      </c>
      <c r="Q1" s="580"/>
    </row>
    <row r="2" ht="5.25" customHeight="1" thickBot="1"/>
    <row r="3" spans="1:17" ht="30" customHeight="1" thickBot="1">
      <c r="A3" s="581" t="s">
        <v>204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3"/>
    </row>
    <row r="4" spans="1:17" s="588" customFormat="1" ht="15.75" customHeight="1" thickBot="1">
      <c r="A4" s="584" t="s">
        <v>205</v>
      </c>
      <c r="B4" s="585" t="s">
        <v>39</v>
      </c>
      <c r="C4" s="586"/>
      <c r="D4" s="586"/>
      <c r="E4" s="586"/>
      <c r="F4" s="586"/>
      <c r="G4" s="586"/>
      <c r="H4" s="586"/>
      <c r="I4" s="587"/>
      <c r="J4" s="585" t="s">
        <v>40</v>
      </c>
      <c r="K4" s="586"/>
      <c r="L4" s="586"/>
      <c r="M4" s="586"/>
      <c r="N4" s="586"/>
      <c r="O4" s="586"/>
      <c r="P4" s="586"/>
      <c r="Q4" s="587"/>
    </row>
    <row r="5" spans="1:17" s="594" customFormat="1" ht="26.25" customHeight="1">
      <c r="A5" s="589"/>
      <c r="B5" s="590" t="s">
        <v>41</v>
      </c>
      <c r="C5" s="591"/>
      <c r="D5" s="591"/>
      <c r="E5" s="592" t="s">
        <v>42</v>
      </c>
      <c r="F5" s="590" t="s">
        <v>43</v>
      </c>
      <c r="G5" s="591"/>
      <c r="H5" s="591"/>
      <c r="I5" s="593" t="s">
        <v>44</v>
      </c>
      <c r="J5" s="590" t="s">
        <v>206</v>
      </c>
      <c r="K5" s="591"/>
      <c r="L5" s="591"/>
      <c r="M5" s="592" t="s">
        <v>42</v>
      </c>
      <c r="N5" s="590" t="s">
        <v>207</v>
      </c>
      <c r="O5" s="591"/>
      <c r="P5" s="591"/>
      <c r="Q5" s="592" t="s">
        <v>44</v>
      </c>
    </row>
    <row r="6" spans="1:17" s="600" customFormat="1" ht="14.25" thickBot="1">
      <c r="A6" s="595"/>
      <c r="B6" s="596" t="s">
        <v>11</v>
      </c>
      <c r="C6" s="597" t="s">
        <v>12</v>
      </c>
      <c r="D6" s="597" t="s">
        <v>13</v>
      </c>
      <c r="E6" s="598"/>
      <c r="F6" s="596" t="s">
        <v>11</v>
      </c>
      <c r="G6" s="597" t="s">
        <v>12</v>
      </c>
      <c r="H6" s="597" t="s">
        <v>13</v>
      </c>
      <c r="I6" s="599"/>
      <c r="J6" s="596" t="s">
        <v>11</v>
      </c>
      <c r="K6" s="597" t="s">
        <v>12</v>
      </c>
      <c r="L6" s="597" t="s">
        <v>13</v>
      </c>
      <c r="M6" s="598"/>
      <c r="N6" s="596" t="s">
        <v>11</v>
      </c>
      <c r="O6" s="597" t="s">
        <v>12</v>
      </c>
      <c r="P6" s="597" t="s">
        <v>13</v>
      </c>
      <c r="Q6" s="598"/>
    </row>
    <row r="7" spans="1:17" s="607" customFormat="1" ht="18" customHeight="1" thickBot="1">
      <c r="A7" s="601" t="s">
        <v>4</v>
      </c>
      <c r="B7" s="602">
        <f>B8+B12+B20+B25+B34+B38</f>
        <v>226400</v>
      </c>
      <c r="C7" s="603">
        <f>C8+C12+C20+C25+C34+C38</f>
        <v>221447</v>
      </c>
      <c r="D7" s="604">
        <f aca="true" t="shared" si="0" ref="D7:D26">C7+B7</f>
        <v>447847</v>
      </c>
      <c r="E7" s="605">
        <f aca="true" t="shared" si="1" ref="E7:E38">D7/$D$7</f>
        <v>1</v>
      </c>
      <c r="F7" s="602">
        <f>F8+F12+F20+F25+F34+F38</f>
        <v>200323</v>
      </c>
      <c r="G7" s="603">
        <f>G8+G12+G20+G25+G34+G38</f>
        <v>193831</v>
      </c>
      <c r="H7" s="604">
        <f aca="true" t="shared" si="2" ref="H7:H21">G7+F7</f>
        <v>394154</v>
      </c>
      <c r="I7" s="606">
        <f>IF(ISERROR(D7/H7-1),"         /0",(D7/H7-1))</f>
        <v>0.13622340506502528</v>
      </c>
      <c r="J7" s="602">
        <f>J8+J12+J20+J25+J34+J38</f>
        <v>1179245</v>
      </c>
      <c r="K7" s="603">
        <f>K8+K12+K20+K25+K34+K38</f>
        <v>1103790</v>
      </c>
      <c r="L7" s="604">
        <f aca="true" t="shared" si="3" ref="L7:L21">K7+J7</f>
        <v>2283035</v>
      </c>
      <c r="M7" s="605">
        <f aca="true" t="shared" si="4" ref="M7:M38">L7/$L$7</f>
        <v>1</v>
      </c>
      <c r="N7" s="602">
        <f>N8+N12+N20+N25+N34+N38</f>
        <v>1086286</v>
      </c>
      <c r="O7" s="603">
        <f>O8+O12+O20+O25+O34+O38</f>
        <v>1010490</v>
      </c>
      <c r="P7" s="604">
        <f aca="true" t="shared" si="5" ref="P7:P21">O7+N7</f>
        <v>2096776</v>
      </c>
      <c r="Q7" s="606">
        <f>IF(ISERROR(L7/P7-1),"         /0",(L7/P7-1))</f>
        <v>0.08883113885317262</v>
      </c>
    </row>
    <row r="8" spans="1:17" s="613" customFormat="1" ht="18.75" customHeight="1">
      <c r="A8" s="608" t="s">
        <v>208</v>
      </c>
      <c r="B8" s="609">
        <f>SUM(B9:B11)</f>
        <v>87598</v>
      </c>
      <c r="C8" s="610">
        <f>SUM(C9:C11)</f>
        <v>88981</v>
      </c>
      <c r="D8" s="610">
        <f t="shared" si="0"/>
        <v>176579</v>
      </c>
      <c r="E8" s="611">
        <f t="shared" si="1"/>
        <v>0.39428420866947866</v>
      </c>
      <c r="F8" s="609">
        <f>SUM(F9:F11)</f>
        <v>79553</v>
      </c>
      <c r="G8" s="610">
        <f>SUM(G9:G11)</f>
        <v>78501</v>
      </c>
      <c r="H8" s="610">
        <f t="shared" si="2"/>
        <v>158054</v>
      </c>
      <c r="I8" s="612">
        <f>IF(ISERROR(D8/H8-1),"         /0",IF(D8/H8&gt;5,"  *  ",(D8/H8-1)))</f>
        <v>0.11720677743049834</v>
      </c>
      <c r="J8" s="609">
        <f>SUM(J9:J11)</f>
        <v>441796</v>
      </c>
      <c r="K8" s="610">
        <f>SUM(K9:K11)</f>
        <v>430147</v>
      </c>
      <c r="L8" s="610">
        <f t="shared" si="3"/>
        <v>871943</v>
      </c>
      <c r="M8" s="611">
        <f t="shared" si="4"/>
        <v>0.381922747570668</v>
      </c>
      <c r="N8" s="609">
        <f>SUM(N9:N11)</f>
        <v>392514</v>
      </c>
      <c r="O8" s="610">
        <f>SUM(O9:O11)</f>
        <v>379686</v>
      </c>
      <c r="P8" s="610">
        <f t="shared" si="5"/>
        <v>772200</v>
      </c>
      <c r="Q8" s="612">
        <f>IF(ISERROR(L8/P8-1),"         /0",IF(L8/P8&gt;5,"  *  ",(L8/P8-1)))</f>
        <v>0.1291673141673142</v>
      </c>
    </row>
    <row r="9" spans="1:17" ht="18.75" customHeight="1">
      <c r="A9" s="614" t="s">
        <v>209</v>
      </c>
      <c r="B9" s="615">
        <v>84274</v>
      </c>
      <c r="C9" s="616">
        <v>86535</v>
      </c>
      <c r="D9" s="616">
        <f t="shared" si="0"/>
        <v>170809</v>
      </c>
      <c r="E9" s="617">
        <f t="shared" si="1"/>
        <v>0.381400344314018</v>
      </c>
      <c r="F9" s="615">
        <v>76257</v>
      </c>
      <c r="G9" s="616">
        <v>76408</v>
      </c>
      <c r="H9" s="616">
        <f t="shared" si="2"/>
        <v>152665</v>
      </c>
      <c r="I9" s="618">
        <f aca="true" t="shared" si="6" ref="I9:I38">IF(ISERROR(D9/H9-1),"         /0",IF(D9/H9&gt;5,"  *  ",(D9/H9-1)))</f>
        <v>0.11884845904431263</v>
      </c>
      <c r="J9" s="615">
        <v>423859</v>
      </c>
      <c r="K9" s="616">
        <v>418220</v>
      </c>
      <c r="L9" s="616">
        <f t="shared" si="3"/>
        <v>842079</v>
      </c>
      <c r="M9" s="617">
        <f t="shared" si="4"/>
        <v>0.3688419143815141</v>
      </c>
      <c r="N9" s="616">
        <v>375806</v>
      </c>
      <c r="O9" s="616">
        <v>369071</v>
      </c>
      <c r="P9" s="616">
        <f t="shared" si="5"/>
        <v>744877</v>
      </c>
      <c r="Q9" s="618">
        <f aca="true" t="shared" si="7" ref="Q9:Q38">IF(ISERROR(L9/P9-1),"         /0",IF(L9/P9&gt;5,"  *  ",(L9/P9-1)))</f>
        <v>0.1304940278730582</v>
      </c>
    </row>
    <row r="10" spans="1:17" ht="18.75" customHeight="1">
      <c r="A10" s="614" t="s">
        <v>210</v>
      </c>
      <c r="B10" s="615">
        <v>2903</v>
      </c>
      <c r="C10" s="616">
        <v>2003</v>
      </c>
      <c r="D10" s="616">
        <f t="shared" si="0"/>
        <v>4906</v>
      </c>
      <c r="E10" s="617">
        <f t="shared" si="1"/>
        <v>0.010954634060292913</v>
      </c>
      <c r="F10" s="615">
        <v>2924</v>
      </c>
      <c r="G10" s="616">
        <v>1735</v>
      </c>
      <c r="H10" s="616">
        <f>G10+F10</f>
        <v>4659</v>
      </c>
      <c r="I10" s="618">
        <f t="shared" si="6"/>
        <v>0.05301566859841178</v>
      </c>
      <c r="J10" s="615">
        <v>15823</v>
      </c>
      <c r="K10" s="616">
        <v>10194</v>
      </c>
      <c r="L10" s="616">
        <f>K10+J10</f>
        <v>26017</v>
      </c>
      <c r="M10" s="617">
        <f t="shared" si="4"/>
        <v>0.011395795509048262</v>
      </c>
      <c r="N10" s="616">
        <v>14681</v>
      </c>
      <c r="O10" s="616">
        <v>9075</v>
      </c>
      <c r="P10" s="616">
        <f>O10+N10</f>
        <v>23756</v>
      </c>
      <c r="Q10" s="618">
        <f t="shared" si="7"/>
        <v>0.09517595554807201</v>
      </c>
    </row>
    <row r="11" spans="1:17" ht="18.75" customHeight="1" thickBot="1">
      <c r="A11" s="619" t="s">
        <v>211</v>
      </c>
      <c r="B11" s="620">
        <v>421</v>
      </c>
      <c r="C11" s="621">
        <v>443</v>
      </c>
      <c r="D11" s="621">
        <f t="shared" si="0"/>
        <v>864</v>
      </c>
      <c r="E11" s="622">
        <f t="shared" si="1"/>
        <v>0.0019292302951677694</v>
      </c>
      <c r="F11" s="620">
        <v>372</v>
      </c>
      <c r="G11" s="621">
        <v>358</v>
      </c>
      <c r="H11" s="621">
        <f t="shared" si="2"/>
        <v>730</v>
      </c>
      <c r="I11" s="623">
        <f t="shared" si="6"/>
        <v>0.18356164383561646</v>
      </c>
      <c r="J11" s="620">
        <v>2114</v>
      </c>
      <c r="K11" s="621">
        <v>1733</v>
      </c>
      <c r="L11" s="621">
        <f t="shared" si="3"/>
        <v>3847</v>
      </c>
      <c r="M11" s="622">
        <f t="shared" si="4"/>
        <v>0.0016850376801056488</v>
      </c>
      <c r="N11" s="621">
        <v>2027</v>
      </c>
      <c r="O11" s="621">
        <v>1540</v>
      </c>
      <c r="P11" s="621">
        <f t="shared" si="5"/>
        <v>3567</v>
      </c>
      <c r="Q11" s="623">
        <f t="shared" si="7"/>
        <v>0.0784973366975048</v>
      </c>
    </row>
    <row r="12" spans="1:17" s="613" customFormat="1" ht="18.75" customHeight="1">
      <c r="A12" s="608" t="s">
        <v>170</v>
      </c>
      <c r="B12" s="609">
        <f>SUM(B13:B19)</f>
        <v>59036</v>
      </c>
      <c r="C12" s="610">
        <f>SUM(C13:C19)</f>
        <v>59431</v>
      </c>
      <c r="D12" s="610">
        <f t="shared" si="0"/>
        <v>118467</v>
      </c>
      <c r="E12" s="611">
        <f t="shared" si="1"/>
        <v>0.26452560807597236</v>
      </c>
      <c r="F12" s="609">
        <f>SUM(F13:F19)</f>
        <v>52406</v>
      </c>
      <c r="G12" s="610">
        <f>SUM(G13:G19)</f>
        <v>52585</v>
      </c>
      <c r="H12" s="610">
        <f t="shared" si="2"/>
        <v>104991</v>
      </c>
      <c r="I12" s="612">
        <f t="shared" si="6"/>
        <v>0.12835385890219153</v>
      </c>
      <c r="J12" s="609">
        <f>SUM(J13:J19)</f>
        <v>313121</v>
      </c>
      <c r="K12" s="610">
        <f>SUM(K13:K19)</f>
        <v>304451</v>
      </c>
      <c r="L12" s="610">
        <f t="shared" si="3"/>
        <v>617572</v>
      </c>
      <c r="M12" s="611">
        <f t="shared" si="4"/>
        <v>0.2705048323832092</v>
      </c>
      <c r="N12" s="609">
        <f>SUM(N13:N19)</f>
        <v>282111</v>
      </c>
      <c r="O12" s="610">
        <f>SUM(O13:O19)</f>
        <v>274548</v>
      </c>
      <c r="P12" s="610">
        <f t="shared" si="5"/>
        <v>556659</v>
      </c>
      <c r="Q12" s="612">
        <f t="shared" si="7"/>
        <v>0.10942605796367255</v>
      </c>
    </row>
    <row r="13" spans="1:17" ht="18.75" customHeight="1">
      <c r="A13" s="624" t="s">
        <v>212</v>
      </c>
      <c r="B13" s="625">
        <v>15693</v>
      </c>
      <c r="C13" s="626">
        <v>15116</v>
      </c>
      <c r="D13" s="626">
        <f t="shared" si="0"/>
        <v>30809</v>
      </c>
      <c r="E13" s="627">
        <f t="shared" si="1"/>
        <v>0.06879358352294422</v>
      </c>
      <c r="F13" s="625">
        <v>9163</v>
      </c>
      <c r="G13" s="626">
        <v>8842</v>
      </c>
      <c r="H13" s="626">
        <f t="shared" si="2"/>
        <v>18005</v>
      </c>
      <c r="I13" s="628">
        <f t="shared" si="6"/>
        <v>0.7111357956123299</v>
      </c>
      <c r="J13" s="625">
        <v>71664</v>
      </c>
      <c r="K13" s="626">
        <v>71035</v>
      </c>
      <c r="L13" s="626">
        <f t="shared" si="3"/>
        <v>142699</v>
      </c>
      <c r="M13" s="627">
        <f t="shared" si="4"/>
        <v>0.06250407900010294</v>
      </c>
      <c r="N13" s="626">
        <v>52070</v>
      </c>
      <c r="O13" s="626">
        <v>50162</v>
      </c>
      <c r="P13" s="626">
        <f t="shared" si="5"/>
        <v>102232</v>
      </c>
      <c r="Q13" s="628">
        <f t="shared" si="7"/>
        <v>0.3958349636121763</v>
      </c>
    </row>
    <row r="14" spans="1:17" ht="18.75" customHeight="1">
      <c r="A14" s="624" t="s">
        <v>213</v>
      </c>
      <c r="B14" s="625">
        <v>14542</v>
      </c>
      <c r="C14" s="626">
        <v>14426</v>
      </c>
      <c r="D14" s="626">
        <f aca="true" t="shared" si="8" ref="D14:D19">C14+B14</f>
        <v>28968</v>
      </c>
      <c r="E14" s="627">
        <f t="shared" si="1"/>
        <v>0.0646828046185416</v>
      </c>
      <c r="F14" s="625">
        <v>14420</v>
      </c>
      <c r="G14" s="626">
        <v>14933</v>
      </c>
      <c r="H14" s="626">
        <f aca="true" t="shared" si="9" ref="H14:H19">G14+F14</f>
        <v>29353</v>
      </c>
      <c r="I14" s="628">
        <f t="shared" si="6"/>
        <v>-0.013116206179947576</v>
      </c>
      <c r="J14" s="625">
        <v>78822</v>
      </c>
      <c r="K14" s="626">
        <v>77724</v>
      </c>
      <c r="L14" s="626">
        <f aca="true" t="shared" si="10" ref="L14:L19">K14+J14</f>
        <v>156546</v>
      </c>
      <c r="M14" s="627">
        <f t="shared" si="4"/>
        <v>0.06856925101892875</v>
      </c>
      <c r="N14" s="626">
        <v>65612</v>
      </c>
      <c r="O14" s="626">
        <v>67977</v>
      </c>
      <c r="P14" s="626">
        <f aca="true" t="shared" si="11" ref="P14:P19">O14+N14</f>
        <v>133589</v>
      </c>
      <c r="Q14" s="628">
        <f t="shared" si="7"/>
        <v>0.1718479814954823</v>
      </c>
    </row>
    <row r="15" spans="1:17" ht="18.75" customHeight="1">
      <c r="A15" s="624" t="s">
        <v>214</v>
      </c>
      <c r="B15" s="625">
        <v>10677</v>
      </c>
      <c r="C15" s="626">
        <v>10457</v>
      </c>
      <c r="D15" s="626">
        <f>C15+B15</f>
        <v>21134</v>
      </c>
      <c r="E15" s="627">
        <f t="shared" si="1"/>
        <v>0.047190223446846806</v>
      </c>
      <c r="F15" s="625">
        <v>15002</v>
      </c>
      <c r="G15" s="626">
        <v>14616</v>
      </c>
      <c r="H15" s="626">
        <f>G15+F15</f>
        <v>29618</v>
      </c>
      <c r="I15" s="628">
        <f>IF(ISERROR(D15/H15-1),"         /0",IF(D15/H15&gt;5,"  *  ",(D15/H15-1)))</f>
        <v>-0.286447430616517</v>
      </c>
      <c r="J15" s="625">
        <v>63902</v>
      </c>
      <c r="K15" s="626">
        <v>57285</v>
      </c>
      <c r="L15" s="626">
        <f>K15+J15</f>
        <v>121187</v>
      </c>
      <c r="M15" s="627">
        <f t="shared" si="4"/>
        <v>0.05308153401064811</v>
      </c>
      <c r="N15" s="626">
        <v>87469</v>
      </c>
      <c r="O15" s="626">
        <v>79468</v>
      </c>
      <c r="P15" s="626">
        <f>O15+N15</f>
        <v>166937</v>
      </c>
      <c r="Q15" s="628">
        <f>IF(ISERROR(L15/P15-1),"         /0",IF(L15/P15&gt;5,"  *  ",(L15/P15-1)))</f>
        <v>-0.27405548200818275</v>
      </c>
    </row>
    <row r="16" spans="1:17" ht="18.75" customHeight="1">
      <c r="A16" s="624" t="s">
        <v>215</v>
      </c>
      <c r="B16" s="625">
        <v>6524</v>
      </c>
      <c r="C16" s="626">
        <v>6782</v>
      </c>
      <c r="D16" s="626">
        <f>C16+B16</f>
        <v>13306</v>
      </c>
      <c r="E16" s="627">
        <f t="shared" si="1"/>
        <v>0.029711039707757337</v>
      </c>
      <c r="F16" s="625">
        <v>4183</v>
      </c>
      <c r="G16" s="626">
        <v>4292</v>
      </c>
      <c r="H16" s="626">
        <f>G16+F16</f>
        <v>8475</v>
      </c>
      <c r="I16" s="628">
        <f>IF(ISERROR(D16/H16-1),"         /0",IF(D16/H16&gt;5,"  *  ",(D16/H16-1)))</f>
        <v>0.5700294985250738</v>
      </c>
      <c r="J16" s="625">
        <v>34364</v>
      </c>
      <c r="K16" s="626">
        <v>34767</v>
      </c>
      <c r="L16" s="626">
        <f>K16+J16</f>
        <v>69131</v>
      </c>
      <c r="M16" s="627">
        <f t="shared" si="4"/>
        <v>0.030280306697006397</v>
      </c>
      <c r="N16" s="626">
        <v>23590</v>
      </c>
      <c r="O16" s="626">
        <v>23961</v>
      </c>
      <c r="P16" s="626">
        <f>O16+N16</f>
        <v>47551</v>
      </c>
      <c r="Q16" s="628">
        <f>IF(ISERROR(L16/P16-1),"         /0",IF(L16/P16&gt;5,"  *  ",(L16/P16-1)))</f>
        <v>0.45382852095644677</v>
      </c>
    </row>
    <row r="17" spans="1:17" ht="18.75" customHeight="1">
      <c r="A17" s="624" t="s">
        <v>216</v>
      </c>
      <c r="B17" s="625">
        <v>6302</v>
      </c>
      <c r="C17" s="626">
        <v>6972</v>
      </c>
      <c r="D17" s="626">
        <f t="shared" si="8"/>
        <v>13274</v>
      </c>
      <c r="E17" s="627">
        <f t="shared" si="1"/>
        <v>0.029639586733862234</v>
      </c>
      <c r="F17" s="625">
        <v>4688</v>
      </c>
      <c r="G17" s="626">
        <v>4937</v>
      </c>
      <c r="H17" s="626">
        <f t="shared" si="9"/>
        <v>9625</v>
      </c>
      <c r="I17" s="628">
        <f t="shared" si="6"/>
        <v>0.3791168831168832</v>
      </c>
      <c r="J17" s="625">
        <v>34856</v>
      </c>
      <c r="K17" s="626">
        <v>35273</v>
      </c>
      <c r="L17" s="626">
        <f t="shared" si="10"/>
        <v>70129</v>
      </c>
      <c r="M17" s="627">
        <f t="shared" si="4"/>
        <v>0.03071744410401067</v>
      </c>
      <c r="N17" s="626">
        <v>25475</v>
      </c>
      <c r="O17" s="626">
        <v>26021</v>
      </c>
      <c r="P17" s="626">
        <f t="shared" si="11"/>
        <v>51496</v>
      </c>
      <c r="Q17" s="628">
        <f t="shared" si="7"/>
        <v>0.3618339288488426</v>
      </c>
    </row>
    <row r="18" spans="1:17" ht="18.75" customHeight="1">
      <c r="A18" s="624" t="s">
        <v>217</v>
      </c>
      <c r="B18" s="625">
        <v>4050</v>
      </c>
      <c r="C18" s="626">
        <v>4277</v>
      </c>
      <c r="D18" s="626">
        <f>C18+B18</f>
        <v>8327</v>
      </c>
      <c r="E18" s="627">
        <f t="shared" si="1"/>
        <v>0.018593403550766222</v>
      </c>
      <c r="F18" s="625">
        <v>3863</v>
      </c>
      <c r="G18" s="626">
        <v>3796</v>
      </c>
      <c r="H18" s="626">
        <f>G18+F18</f>
        <v>7659</v>
      </c>
      <c r="I18" s="628">
        <f t="shared" si="6"/>
        <v>0.08721765243504365</v>
      </c>
      <c r="J18" s="625">
        <v>22273</v>
      </c>
      <c r="K18" s="626">
        <v>21542</v>
      </c>
      <c r="L18" s="626">
        <f>K18+J18</f>
        <v>43815</v>
      </c>
      <c r="M18" s="627">
        <f t="shared" si="4"/>
        <v>0.019191558605102417</v>
      </c>
      <c r="N18" s="626">
        <v>21499</v>
      </c>
      <c r="O18" s="626">
        <v>20907</v>
      </c>
      <c r="P18" s="626">
        <f>O18+N18</f>
        <v>42406</v>
      </c>
      <c r="Q18" s="628">
        <f t="shared" si="7"/>
        <v>0.03322643022213834</v>
      </c>
    </row>
    <row r="19" spans="1:17" ht="18.75" customHeight="1" thickBot="1">
      <c r="A19" s="624" t="s">
        <v>218</v>
      </c>
      <c r="B19" s="625">
        <v>1248</v>
      </c>
      <c r="C19" s="626">
        <v>1401</v>
      </c>
      <c r="D19" s="626">
        <f t="shared" si="8"/>
        <v>2649</v>
      </c>
      <c r="E19" s="627">
        <f t="shared" si="1"/>
        <v>0.005914966495253959</v>
      </c>
      <c r="F19" s="625">
        <v>1087</v>
      </c>
      <c r="G19" s="626">
        <v>1169</v>
      </c>
      <c r="H19" s="626">
        <f t="shared" si="9"/>
        <v>2256</v>
      </c>
      <c r="I19" s="628">
        <f t="shared" si="6"/>
        <v>0.17420212765957444</v>
      </c>
      <c r="J19" s="625">
        <v>7240</v>
      </c>
      <c r="K19" s="626">
        <v>6825</v>
      </c>
      <c r="L19" s="626">
        <f t="shared" si="10"/>
        <v>14065</v>
      </c>
      <c r="M19" s="627">
        <f t="shared" si="4"/>
        <v>0.006160658947409917</v>
      </c>
      <c r="N19" s="626">
        <v>6396</v>
      </c>
      <c r="O19" s="626">
        <v>6052</v>
      </c>
      <c r="P19" s="626">
        <f t="shared" si="11"/>
        <v>12448</v>
      </c>
      <c r="Q19" s="628">
        <f t="shared" si="7"/>
        <v>0.1299003856041132</v>
      </c>
    </row>
    <row r="20" spans="1:17" s="613" customFormat="1" ht="18.75" customHeight="1">
      <c r="A20" s="608" t="s">
        <v>182</v>
      </c>
      <c r="B20" s="609">
        <f>SUM(B21:B24)</f>
        <v>30058</v>
      </c>
      <c r="C20" s="610">
        <f>SUM(C21:C24)</f>
        <v>25099</v>
      </c>
      <c r="D20" s="610">
        <f t="shared" si="0"/>
        <v>55157</v>
      </c>
      <c r="E20" s="611">
        <f t="shared" si="1"/>
        <v>0.12316036503538039</v>
      </c>
      <c r="F20" s="609">
        <f>SUM(F21:F24)</f>
        <v>30371</v>
      </c>
      <c r="G20" s="610">
        <f>SUM(G21:G24)</f>
        <v>25261</v>
      </c>
      <c r="H20" s="610">
        <f t="shared" si="2"/>
        <v>55632</v>
      </c>
      <c r="I20" s="612">
        <f t="shared" si="6"/>
        <v>-0.008538251366120186</v>
      </c>
      <c r="J20" s="609">
        <f>SUM(J21:J24)</f>
        <v>163934</v>
      </c>
      <c r="K20" s="610">
        <f>SUM(K21:K24)</f>
        <v>127033</v>
      </c>
      <c r="L20" s="610">
        <f t="shared" si="3"/>
        <v>290967</v>
      </c>
      <c r="M20" s="611">
        <f t="shared" si="4"/>
        <v>0.12744745481343914</v>
      </c>
      <c r="N20" s="609">
        <f>SUM(N21:N24)</f>
        <v>168536</v>
      </c>
      <c r="O20" s="610">
        <f>SUM(O21:O24)</f>
        <v>135191</v>
      </c>
      <c r="P20" s="610">
        <f t="shared" si="5"/>
        <v>303727</v>
      </c>
      <c r="Q20" s="612">
        <f t="shared" si="7"/>
        <v>-0.04201141156367394</v>
      </c>
    </row>
    <row r="21" spans="1:17" ht="18.75" customHeight="1">
      <c r="A21" s="624" t="s">
        <v>219</v>
      </c>
      <c r="B21" s="625">
        <v>22742</v>
      </c>
      <c r="C21" s="626">
        <v>19383</v>
      </c>
      <c r="D21" s="626">
        <f t="shared" si="0"/>
        <v>42125</v>
      </c>
      <c r="E21" s="627">
        <f t="shared" si="1"/>
        <v>0.09406114141659987</v>
      </c>
      <c r="F21" s="625">
        <v>22204</v>
      </c>
      <c r="G21" s="626">
        <v>19537</v>
      </c>
      <c r="H21" s="626">
        <f t="shared" si="2"/>
        <v>41741</v>
      </c>
      <c r="I21" s="628">
        <f t="shared" si="6"/>
        <v>0.009199587935123654</v>
      </c>
      <c r="J21" s="625">
        <v>121296</v>
      </c>
      <c r="K21" s="626">
        <v>98175</v>
      </c>
      <c r="L21" s="626">
        <f t="shared" si="3"/>
        <v>219471</v>
      </c>
      <c r="M21" s="627">
        <f t="shared" si="4"/>
        <v>0.09613124634532541</v>
      </c>
      <c r="N21" s="625">
        <v>124325</v>
      </c>
      <c r="O21" s="626">
        <v>105773</v>
      </c>
      <c r="P21" s="616">
        <f t="shared" si="5"/>
        <v>230098</v>
      </c>
      <c r="Q21" s="628">
        <f t="shared" si="7"/>
        <v>-0.04618466914097474</v>
      </c>
    </row>
    <row r="22" spans="1:17" ht="18.75" customHeight="1">
      <c r="A22" s="624" t="s">
        <v>220</v>
      </c>
      <c r="B22" s="625">
        <v>6452</v>
      </c>
      <c r="C22" s="626">
        <v>5716</v>
      </c>
      <c r="D22" s="626">
        <f>C22+B22</f>
        <v>12168</v>
      </c>
      <c r="E22" s="627">
        <f t="shared" si="1"/>
        <v>0.02716999332361275</v>
      </c>
      <c r="F22" s="625">
        <v>7280</v>
      </c>
      <c r="G22" s="626">
        <v>5724</v>
      </c>
      <c r="H22" s="626">
        <f>G22+F22</f>
        <v>13004</v>
      </c>
      <c r="I22" s="628">
        <f>IF(ISERROR(D22/H22-1),"         /0",IF(D22/H22&gt;5,"  *  ",(D22/H22-1)))</f>
        <v>-0.06428791141187329</v>
      </c>
      <c r="J22" s="625">
        <v>34771</v>
      </c>
      <c r="K22" s="626">
        <v>28858</v>
      </c>
      <c r="L22" s="626">
        <f>K22+J22</f>
        <v>63629</v>
      </c>
      <c r="M22" s="627">
        <f t="shared" si="4"/>
        <v>0.02787035678384256</v>
      </c>
      <c r="N22" s="625">
        <v>36593</v>
      </c>
      <c r="O22" s="626">
        <v>29418</v>
      </c>
      <c r="P22" s="616">
        <f>O22+N22</f>
        <v>66011</v>
      </c>
      <c r="Q22" s="628">
        <f>IF(ISERROR(L22/P22-1),"         /0",IF(L22/P22&gt;5,"  *  ",(L22/P22-1)))</f>
        <v>-0.036084894941752155</v>
      </c>
    </row>
    <row r="23" spans="1:17" ht="18.75" customHeight="1">
      <c r="A23" s="624" t="s">
        <v>221</v>
      </c>
      <c r="B23" s="625">
        <v>444</v>
      </c>
      <c r="C23" s="626"/>
      <c r="D23" s="626">
        <f>C23+B23</f>
        <v>444</v>
      </c>
      <c r="E23" s="627">
        <f t="shared" si="1"/>
        <v>0.000991410012794548</v>
      </c>
      <c r="F23" s="625">
        <v>479</v>
      </c>
      <c r="G23" s="626"/>
      <c r="H23" s="626">
        <f>G23+F23</f>
        <v>479</v>
      </c>
      <c r="I23" s="628">
        <f>IF(ISERROR(D23/H23-1),"         /0",IF(D23/H23&gt;5,"  *  ",(D23/H23-1)))</f>
        <v>-0.07306889352818369</v>
      </c>
      <c r="J23" s="625">
        <v>3839</v>
      </c>
      <c r="K23" s="626"/>
      <c r="L23" s="626">
        <f>K23+J23</f>
        <v>3839</v>
      </c>
      <c r="M23" s="627">
        <f t="shared" si="4"/>
        <v>0.0016815335726346728</v>
      </c>
      <c r="N23" s="625">
        <v>3864</v>
      </c>
      <c r="O23" s="626">
        <v>0</v>
      </c>
      <c r="P23" s="616">
        <f>O23+N23</f>
        <v>3864</v>
      </c>
      <c r="Q23" s="628">
        <f>IF(ISERROR(L23/P23-1),"         /0",IF(L23/P23&gt;5,"  *  ",(L23/P23-1)))</f>
        <v>-0.006469979296066297</v>
      </c>
    </row>
    <row r="24" spans="1:17" ht="18.75" customHeight="1" thickBot="1">
      <c r="A24" s="624" t="s">
        <v>218</v>
      </c>
      <c r="B24" s="625">
        <v>420</v>
      </c>
      <c r="C24" s="626">
        <v>0</v>
      </c>
      <c r="D24" s="626">
        <f>C24+B24</f>
        <v>420</v>
      </c>
      <c r="E24" s="627">
        <f t="shared" si="1"/>
        <v>0.0009378202823732212</v>
      </c>
      <c r="F24" s="625">
        <v>408</v>
      </c>
      <c r="G24" s="626">
        <v>0</v>
      </c>
      <c r="H24" s="626">
        <f aca="true" t="shared" si="12" ref="H24:H38">G24+F24</f>
        <v>408</v>
      </c>
      <c r="I24" s="628">
        <f t="shared" si="6"/>
        <v>0.02941176470588225</v>
      </c>
      <c r="J24" s="625">
        <v>4028</v>
      </c>
      <c r="K24" s="626">
        <v>0</v>
      </c>
      <c r="L24" s="626">
        <f aca="true" t="shared" si="13" ref="L24:L38">K24+J24</f>
        <v>4028</v>
      </c>
      <c r="M24" s="627">
        <f t="shared" si="4"/>
        <v>0.0017643181116364839</v>
      </c>
      <c r="N24" s="625">
        <v>3754</v>
      </c>
      <c r="O24" s="626">
        <v>0</v>
      </c>
      <c r="P24" s="616">
        <f aca="true" t="shared" si="14" ref="P24:P38">O24+N24</f>
        <v>3754</v>
      </c>
      <c r="Q24" s="628">
        <f t="shared" si="7"/>
        <v>0.07298881193393703</v>
      </c>
    </row>
    <row r="25" spans="1:17" s="613" customFormat="1" ht="18.75" customHeight="1">
      <c r="A25" s="608" t="s">
        <v>222</v>
      </c>
      <c r="B25" s="609">
        <f>SUM(B26:B33)</f>
        <v>44641</v>
      </c>
      <c r="C25" s="610">
        <f>SUM(C26:C33)</f>
        <v>43512</v>
      </c>
      <c r="D25" s="610">
        <f t="shared" si="0"/>
        <v>88153</v>
      </c>
      <c r="E25" s="611">
        <f t="shared" si="1"/>
        <v>0.19683731274296803</v>
      </c>
      <c r="F25" s="609">
        <f>SUM(F26:F33)</f>
        <v>33258</v>
      </c>
      <c r="G25" s="610">
        <f>SUM(G26:G33)</f>
        <v>33032</v>
      </c>
      <c r="H25" s="610">
        <f t="shared" si="12"/>
        <v>66290</v>
      </c>
      <c r="I25" s="612">
        <f t="shared" si="6"/>
        <v>0.32980841755920953</v>
      </c>
      <c r="J25" s="609">
        <f>SUM(J26:J33)</f>
        <v>231311</v>
      </c>
      <c r="K25" s="610">
        <f>SUM(K26:K33)</f>
        <v>217623</v>
      </c>
      <c r="L25" s="610">
        <f t="shared" si="13"/>
        <v>448934</v>
      </c>
      <c r="M25" s="611">
        <f t="shared" si="4"/>
        <v>0.19663912292190003</v>
      </c>
      <c r="N25" s="609">
        <f>SUM(N26:N33)</f>
        <v>214894</v>
      </c>
      <c r="O25" s="610">
        <f>SUM(O26:O33)</f>
        <v>197333</v>
      </c>
      <c r="P25" s="610">
        <f t="shared" si="14"/>
        <v>412227</v>
      </c>
      <c r="Q25" s="612">
        <f t="shared" si="7"/>
        <v>0.08904559866287265</v>
      </c>
    </row>
    <row r="26" spans="1:17" s="629" customFormat="1" ht="18.75" customHeight="1">
      <c r="A26" s="614" t="s">
        <v>223</v>
      </c>
      <c r="B26" s="615">
        <v>28291</v>
      </c>
      <c r="C26" s="616">
        <v>28278</v>
      </c>
      <c r="D26" s="616">
        <f t="shared" si="0"/>
        <v>56569</v>
      </c>
      <c r="E26" s="617">
        <f t="shared" si="1"/>
        <v>0.1263132275085018</v>
      </c>
      <c r="F26" s="615">
        <v>23812</v>
      </c>
      <c r="G26" s="616">
        <v>24388</v>
      </c>
      <c r="H26" s="616">
        <f t="shared" si="12"/>
        <v>48200</v>
      </c>
      <c r="I26" s="618">
        <f t="shared" si="6"/>
        <v>0.1736307053941908</v>
      </c>
      <c r="J26" s="615">
        <v>149022</v>
      </c>
      <c r="K26" s="616">
        <v>144985</v>
      </c>
      <c r="L26" s="616">
        <f t="shared" si="13"/>
        <v>294007</v>
      </c>
      <c r="M26" s="617">
        <f t="shared" si="4"/>
        <v>0.12877901565241007</v>
      </c>
      <c r="N26" s="616">
        <v>146019</v>
      </c>
      <c r="O26" s="616">
        <v>136493</v>
      </c>
      <c r="P26" s="616">
        <f t="shared" si="14"/>
        <v>282512</v>
      </c>
      <c r="Q26" s="618">
        <f t="shared" si="7"/>
        <v>0.04068853712408682</v>
      </c>
    </row>
    <row r="27" spans="1:17" s="629" customFormat="1" ht="18.75" customHeight="1">
      <c r="A27" s="614" t="s">
        <v>224</v>
      </c>
      <c r="B27" s="615">
        <v>9555</v>
      </c>
      <c r="C27" s="616">
        <v>9607</v>
      </c>
      <c r="D27" s="616">
        <f>C27+B27</f>
        <v>19162</v>
      </c>
      <c r="E27" s="617">
        <f t="shared" si="1"/>
        <v>0.04278693393056111</v>
      </c>
      <c r="F27" s="615">
        <v>3852</v>
      </c>
      <c r="G27" s="616">
        <v>3582</v>
      </c>
      <c r="H27" s="616">
        <f>G27+F27</f>
        <v>7434</v>
      </c>
      <c r="I27" s="618">
        <f t="shared" si="6"/>
        <v>1.5776163572773743</v>
      </c>
      <c r="J27" s="615">
        <v>46784</v>
      </c>
      <c r="K27" s="616">
        <v>43848</v>
      </c>
      <c r="L27" s="616">
        <f>K27+J27</f>
        <v>90632</v>
      </c>
      <c r="M27" s="617">
        <f t="shared" si="4"/>
        <v>0.03969803353868863</v>
      </c>
      <c r="N27" s="616">
        <v>36691</v>
      </c>
      <c r="O27" s="616">
        <v>33094</v>
      </c>
      <c r="P27" s="616">
        <f>O27+N27</f>
        <v>69785</v>
      </c>
      <c r="Q27" s="618">
        <f t="shared" si="7"/>
        <v>0.29873181915884506</v>
      </c>
    </row>
    <row r="28" spans="1:17" s="629" customFormat="1" ht="18.75" customHeight="1">
      <c r="A28" s="614" t="s">
        <v>225</v>
      </c>
      <c r="B28" s="615">
        <v>2647</v>
      </c>
      <c r="C28" s="616">
        <v>2234</v>
      </c>
      <c r="D28" s="616">
        <f>C28+B28</f>
        <v>4881</v>
      </c>
      <c r="E28" s="617">
        <f t="shared" si="1"/>
        <v>0.010898811424437363</v>
      </c>
      <c r="F28" s="615">
        <v>2399</v>
      </c>
      <c r="G28" s="616">
        <v>2059</v>
      </c>
      <c r="H28" s="616">
        <f>G28+F28</f>
        <v>4458</v>
      </c>
      <c r="I28" s="618">
        <f>IF(ISERROR(D28/H28-1),"         /0",IF(D28/H28&gt;5,"  *  ",(D28/H28-1)))</f>
        <v>0.09488559892328396</v>
      </c>
      <c r="J28" s="615">
        <v>14960</v>
      </c>
      <c r="K28" s="616">
        <v>11780</v>
      </c>
      <c r="L28" s="616">
        <f>K28+J28</f>
        <v>26740</v>
      </c>
      <c r="M28" s="617">
        <f t="shared" si="4"/>
        <v>0.01171247922173773</v>
      </c>
      <c r="N28" s="616">
        <v>14498</v>
      </c>
      <c r="O28" s="616">
        <v>11830</v>
      </c>
      <c r="P28" s="616">
        <f>O28+N28</f>
        <v>26328</v>
      </c>
      <c r="Q28" s="618">
        <f>IF(ISERROR(L28/P28-1),"         /0",IF(L28/P28&gt;5,"  *  ",(L28/P28-1)))</f>
        <v>0.015648738985110988</v>
      </c>
    </row>
    <row r="29" spans="1:17" s="629" customFormat="1" ht="18.75" customHeight="1">
      <c r="A29" s="614" t="s">
        <v>226</v>
      </c>
      <c r="B29" s="615">
        <v>1495</v>
      </c>
      <c r="C29" s="616">
        <v>1334</v>
      </c>
      <c r="D29" s="616">
        <f>C29+B29</f>
        <v>2829</v>
      </c>
      <c r="E29" s="617">
        <f t="shared" si="1"/>
        <v>0.006316889473413911</v>
      </c>
      <c r="F29" s="615">
        <v>1457</v>
      </c>
      <c r="G29" s="616">
        <v>1354</v>
      </c>
      <c r="H29" s="616">
        <f>G29+F29</f>
        <v>2811</v>
      </c>
      <c r="I29" s="618">
        <f>IF(ISERROR(D29/H29-1),"         /0",IF(D29/H29&gt;5,"  *  ",(D29/H29-1)))</f>
        <v>0.006403415154749181</v>
      </c>
      <c r="J29" s="615">
        <v>7993</v>
      </c>
      <c r="K29" s="616">
        <v>7297</v>
      </c>
      <c r="L29" s="616">
        <f>K29+J29</f>
        <v>15290</v>
      </c>
      <c r="M29" s="617">
        <f t="shared" si="4"/>
        <v>0.006697225403903138</v>
      </c>
      <c r="N29" s="616">
        <v>8248</v>
      </c>
      <c r="O29" s="616">
        <v>7457</v>
      </c>
      <c r="P29" s="616">
        <f>O29+N29</f>
        <v>15705</v>
      </c>
      <c r="Q29" s="618">
        <f>IF(ISERROR(L29/P29-1),"         /0",IF(L29/P29&gt;5,"  *  ",(L29/P29-1)))</f>
        <v>-0.026424705507800073</v>
      </c>
    </row>
    <row r="30" spans="1:17" s="629" customFormat="1" ht="18.75" customHeight="1">
      <c r="A30" s="614" t="s">
        <v>227</v>
      </c>
      <c r="B30" s="615">
        <v>970</v>
      </c>
      <c r="C30" s="616">
        <v>870</v>
      </c>
      <c r="D30" s="616">
        <f>C30+B30</f>
        <v>1840</v>
      </c>
      <c r="E30" s="617">
        <f t="shared" si="1"/>
        <v>0.0041085459989683975</v>
      </c>
      <c r="F30" s="615">
        <v>676</v>
      </c>
      <c r="G30" s="616">
        <v>666</v>
      </c>
      <c r="H30" s="616">
        <f>G30+F30</f>
        <v>1342</v>
      </c>
      <c r="I30" s="618">
        <f t="shared" si="6"/>
        <v>0.37108792846497773</v>
      </c>
      <c r="J30" s="615">
        <v>5107</v>
      </c>
      <c r="K30" s="616">
        <v>4155</v>
      </c>
      <c r="L30" s="616">
        <f>K30+J30</f>
        <v>9262</v>
      </c>
      <c r="M30" s="617">
        <f t="shared" si="4"/>
        <v>0.00405688042452262</v>
      </c>
      <c r="N30" s="616">
        <v>4003</v>
      </c>
      <c r="O30" s="616">
        <v>3810</v>
      </c>
      <c r="P30" s="616">
        <f>O30+N30</f>
        <v>7813</v>
      </c>
      <c r="Q30" s="618">
        <f t="shared" si="7"/>
        <v>0.1854601305516448</v>
      </c>
    </row>
    <row r="31" spans="1:17" s="629" customFormat="1" ht="18.75" customHeight="1">
      <c r="A31" s="614" t="s">
        <v>228</v>
      </c>
      <c r="B31" s="615">
        <v>718</v>
      </c>
      <c r="C31" s="616">
        <v>568</v>
      </c>
      <c r="D31" s="616">
        <f aca="true" t="shared" si="15" ref="D31:D38">C31+B31</f>
        <v>1286</v>
      </c>
      <c r="E31" s="617">
        <f t="shared" si="1"/>
        <v>0.0028715163884094346</v>
      </c>
      <c r="F31" s="615">
        <v>399</v>
      </c>
      <c r="G31" s="616">
        <v>461</v>
      </c>
      <c r="H31" s="616">
        <f t="shared" si="12"/>
        <v>860</v>
      </c>
      <c r="I31" s="618">
        <f t="shared" si="6"/>
        <v>0.49534883720930223</v>
      </c>
      <c r="J31" s="615">
        <v>3230</v>
      </c>
      <c r="K31" s="616">
        <v>2755</v>
      </c>
      <c r="L31" s="616">
        <f t="shared" si="13"/>
        <v>5985</v>
      </c>
      <c r="M31" s="617">
        <f t="shared" si="4"/>
        <v>0.002621510401724021</v>
      </c>
      <c r="N31" s="616">
        <v>2366</v>
      </c>
      <c r="O31" s="616">
        <v>2120</v>
      </c>
      <c r="P31" s="616">
        <f t="shared" si="14"/>
        <v>4486</v>
      </c>
      <c r="Q31" s="618">
        <f t="shared" si="7"/>
        <v>0.33415069103878725</v>
      </c>
    </row>
    <row r="32" spans="1:17" s="629" customFormat="1" ht="18.75" customHeight="1">
      <c r="A32" s="614" t="s">
        <v>229</v>
      </c>
      <c r="B32" s="615">
        <v>606</v>
      </c>
      <c r="C32" s="616">
        <v>316</v>
      </c>
      <c r="D32" s="616">
        <f t="shared" si="15"/>
        <v>922</v>
      </c>
      <c r="E32" s="617">
        <f t="shared" si="1"/>
        <v>0.0020587388103526427</v>
      </c>
      <c r="F32" s="615">
        <v>339</v>
      </c>
      <c r="G32" s="616">
        <v>286</v>
      </c>
      <c r="H32" s="616">
        <f t="shared" si="12"/>
        <v>625</v>
      </c>
      <c r="I32" s="618">
        <f t="shared" si="6"/>
        <v>0.47520000000000007</v>
      </c>
      <c r="J32" s="615">
        <v>2632</v>
      </c>
      <c r="K32" s="616">
        <v>1358</v>
      </c>
      <c r="L32" s="616">
        <f t="shared" si="13"/>
        <v>3990</v>
      </c>
      <c r="M32" s="617">
        <f t="shared" si="4"/>
        <v>0.0017476736011493473</v>
      </c>
      <c r="N32" s="616">
        <v>1717</v>
      </c>
      <c r="O32" s="616">
        <v>1224</v>
      </c>
      <c r="P32" s="616">
        <f t="shared" si="14"/>
        <v>2941</v>
      </c>
      <c r="Q32" s="618">
        <f t="shared" si="7"/>
        <v>0.3566814008840531</v>
      </c>
    </row>
    <row r="33" spans="1:17" s="629" customFormat="1" ht="18.75" customHeight="1" thickBot="1">
      <c r="A33" s="614" t="s">
        <v>218</v>
      </c>
      <c r="B33" s="615">
        <v>359</v>
      </c>
      <c r="C33" s="616">
        <v>305</v>
      </c>
      <c r="D33" s="616">
        <f t="shared" si="15"/>
        <v>664</v>
      </c>
      <c r="E33" s="617">
        <f>D33/$D$7</f>
        <v>0.0014826492083233782</v>
      </c>
      <c r="F33" s="615">
        <v>324</v>
      </c>
      <c r="G33" s="616">
        <v>236</v>
      </c>
      <c r="H33" s="616">
        <f t="shared" si="12"/>
        <v>560</v>
      </c>
      <c r="I33" s="618">
        <f t="shared" si="6"/>
        <v>0.18571428571428572</v>
      </c>
      <c r="J33" s="615">
        <v>1583</v>
      </c>
      <c r="K33" s="616">
        <v>1445</v>
      </c>
      <c r="L33" s="616">
        <f t="shared" si="13"/>
        <v>3028</v>
      </c>
      <c r="M33" s="617">
        <f>L33/$L$7</f>
        <v>0.001326304677764467</v>
      </c>
      <c r="N33" s="616">
        <v>1352</v>
      </c>
      <c r="O33" s="616">
        <v>1305</v>
      </c>
      <c r="P33" s="616">
        <f t="shared" si="14"/>
        <v>2657</v>
      </c>
      <c r="Q33" s="618">
        <f t="shared" si="7"/>
        <v>0.13963116296575095</v>
      </c>
    </row>
    <row r="34" spans="1:17" s="613" customFormat="1" ht="18.75" customHeight="1">
      <c r="A34" s="608" t="s">
        <v>196</v>
      </c>
      <c r="B34" s="609">
        <f>SUM(B35:B37)</f>
        <v>4232</v>
      </c>
      <c r="C34" s="610">
        <f>SUM(C35:C37)</f>
        <v>4132</v>
      </c>
      <c r="D34" s="610">
        <f t="shared" si="15"/>
        <v>8364</v>
      </c>
      <c r="E34" s="611">
        <f t="shared" si="1"/>
        <v>0.018676021051832435</v>
      </c>
      <c r="F34" s="609">
        <f>SUM(F35:F37)</f>
        <v>4211</v>
      </c>
      <c r="G34" s="610">
        <f>SUM(G35:G37)</f>
        <v>4311</v>
      </c>
      <c r="H34" s="610">
        <f t="shared" si="12"/>
        <v>8522</v>
      </c>
      <c r="I34" s="612">
        <f t="shared" si="6"/>
        <v>-0.01854024876789484</v>
      </c>
      <c r="J34" s="609">
        <f>SUM(J35:J37)</f>
        <v>23254</v>
      </c>
      <c r="K34" s="610">
        <f>SUM(K35:K37)</f>
        <v>22707</v>
      </c>
      <c r="L34" s="610">
        <f t="shared" si="13"/>
        <v>45961</v>
      </c>
      <c r="M34" s="611">
        <f t="shared" si="4"/>
        <v>0.02013153543419177</v>
      </c>
      <c r="N34" s="609">
        <f>SUM(N35:N37)</f>
        <v>24556</v>
      </c>
      <c r="O34" s="610">
        <f>SUM(O35:O37)</f>
        <v>22698</v>
      </c>
      <c r="P34" s="610">
        <f t="shared" si="14"/>
        <v>47254</v>
      </c>
      <c r="Q34" s="612">
        <f t="shared" si="7"/>
        <v>-0.02736276294070339</v>
      </c>
    </row>
    <row r="35" spans="1:17" ht="18.75" customHeight="1">
      <c r="A35" s="614" t="s">
        <v>230</v>
      </c>
      <c r="B35" s="615">
        <v>3071</v>
      </c>
      <c r="C35" s="616">
        <v>3044</v>
      </c>
      <c r="D35" s="616">
        <f t="shared" si="15"/>
        <v>6115</v>
      </c>
      <c r="E35" s="617">
        <f t="shared" si="1"/>
        <v>0.013654216730267257</v>
      </c>
      <c r="F35" s="615">
        <v>3135</v>
      </c>
      <c r="G35" s="616">
        <v>3032</v>
      </c>
      <c r="H35" s="616">
        <f t="shared" si="12"/>
        <v>6167</v>
      </c>
      <c r="I35" s="618">
        <f t="shared" si="6"/>
        <v>-0.0084319766499108</v>
      </c>
      <c r="J35" s="615">
        <v>16642</v>
      </c>
      <c r="K35" s="616">
        <v>15744</v>
      </c>
      <c r="L35" s="616">
        <f t="shared" si="13"/>
        <v>32386</v>
      </c>
      <c r="M35" s="617">
        <f t="shared" si="4"/>
        <v>0.014185503069379138</v>
      </c>
      <c r="N35" s="616">
        <v>17544</v>
      </c>
      <c r="O35" s="616">
        <v>16123</v>
      </c>
      <c r="P35" s="616">
        <f t="shared" si="14"/>
        <v>33667</v>
      </c>
      <c r="Q35" s="618">
        <f t="shared" si="7"/>
        <v>-0.03804912822645323</v>
      </c>
    </row>
    <row r="36" spans="1:17" ht="18.75" customHeight="1">
      <c r="A36" s="614" t="s">
        <v>231</v>
      </c>
      <c r="B36" s="615">
        <v>1053</v>
      </c>
      <c r="C36" s="616">
        <v>896</v>
      </c>
      <c r="D36" s="616">
        <f>C36+B36</f>
        <v>1949</v>
      </c>
      <c r="E36" s="617">
        <f t="shared" si="1"/>
        <v>0.004351932691298591</v>
      </c>
      <c r="F36" s="615">
        <v>1005</v>
      </c>
      <c r="G36" s="616">
        <v>1059</v>
      </c>
      <c r="H36" s="616">
        <f>G36+F36</f>
        <v>2064</v>
      </c>
      <c r="I36" s="618">
        <f t="shared" si="6"/>
        <v>-0.05571705426356588</v>
      </c>
      <c r="J36" s="615">
        <v>5914</v>
      </c>
      <c r="K36" s="616">
        <v>6024</v>
      </c>
      <c r="L36" s="616">
        <f>K36+J36</f>
        <v>11938</v>
      </c>
      <c r="M36" s="617">
        <f t="shared" si="4"/>
        <v>0.005229004373564137</v>
      </c>
      <c r="N36" s="616">
        <v>6089</v>
      </c>
      <c r="O36" s="616">
        <v>5600</v>
      </c>
      <c r="P36" s="616">
        <f>O36+N36</f>
        <v>11689</v>
      </c>
      <c r="Q36" s="618">
        <f t="shared" si="7"/>
        <v>0.02130207887757729</v>
      </c>
    </row>
    <row r="37" spans="1:17" ht="18.75" customHeight="1" thickBot="1">
      <c r="A37" s="614" t="s">
        <v>218</v>
      </c>
      <c r="B37" s="615">
        <v>108</v>
      </c>
      <c r="C37" s="616">
        <v>192</v>
      </c>
      <c r="D37" s="616">
        <f>C37+B37</f>
        <v>300</v>
      </c>
      <c r="E37" s="617">
        <f t="shared" si="1"/>
        <v>0.0006698716302665866</v>
      </c>
      <c r="F37" s="615">
        <v>71</v>
      </c>
      <c r="G37" s="616">
        <v>220</v>
      </c>
      <c r="H37" s="616">
        <f>G37+F37</f>
        <v>291</v>
      </c>
      <c r="I37" s="618">
        <f t="shared" si="6"/>
        <v>0.030927835051546282</v>
      </c>
      <c r="J37" s="615">
        <v>698</v>
      </c>
      <c r="K37" s="616">
        <v>939</v>
      </c>
      <c r="L37" s="616">
        <f>K37+J37</f>
        <v>1637</v>
      </c>
      <c r="M37" s="617">
        <f t="shared" si="4"/>
        <v>0.0007170279912484916</v>
      </c>
      <c r="N37" s="616">
        <v>923</v>
      </c>
      <c r="O37" s="616">
        <v>975</v>
      </c>
      <c r="P37" s="616">
        <f>O37+N37</f>
        <v>1898</v>
      </c>
      <c r="Q37" s="618">
        <f t="shared" si="7"/>
        <v>-0.1375131717597471</v>
      </c>
    </row>
    <row r="38" spans="1:17" ht="18.75" customHeight="1" thickBot="1">
      <c r="A38" s="630" t="s">
        <v>202</v>
      </c>
      <c r="B38" s="631">
        <v>835</v>
      </c>
      <c r="C38" s="632">
        <v>292</v>
      </c>
      <c r="D38" s="632">
        <f t="shared" si="15"/>
        <v>1127</v>
      </c>
      <c r="E38" s="633">
        <f t="shared" si="1"/>
        <v>0.0025164844243681437</v>
      </c>
      <c r="F38" s="631">
        <v>524</v>
      </c>
      <c r="G38" s="632">
        <v>141</v>
      </c>
      <c r="H38" s="632">
        <f t="shared" si="12"/>
        <v>665</v>
      </c>
      <c r="I38" s="634">
        <f t="shared" si="6"/>
        <v>0.6947368421052631</v>
      </c>
      <c r="J38" s="631">
        <v>5829</v>
      </c>
      <c r="K38" s="632">
        <v>1829</v>
      </c>
      <c r="L38" s="632">
        <f t="shared" si="13"/>
        <v>7658</v>
      </c>
      <c r="M38" s="633">
        <f t="shared" si="4"/>
        <v>0.003354306876591905</v>
      </c>
      <c r="N38" s="631">
        <v>3675</v>
      </c>
      <c r="O38" s="632">
        <v>1034</v>
      </c>
      <c r="P38" s="632">
        <f t="shared" si="14"/>
        <v>4709</v>
      </c>
      <c r="Q38" s="634">
        <f t="shared" si="7"/>
        <v>0.6262476109577404</v>
      </c>
    </row>
    <row r="39" ht="14.25">
      <c r="A39" s="280" t="s">
        <v>232</v>
      </c>
    </row>
    <row r="40" ht="14.25">
      <c r="A40" s="280" t="s">
        <v>67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39:Q65536 I39:I65536 Q3:Q6 I3:I6">
    <cfRule type="cellIs" priority="1" dxfId="0" operator="lessThan" stopIfTrue="1">
      <formula>0</formula>
    </cfRule>
  </conditionalFormatting>
  <conditionalFormatting sqref="I7:I38 Q7:Q3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57"/>
  <sheetViews>
    <sheetView showGridLines="0" zoomScale="85" zoomScaleNormal="85" zoomScalePageLayoutView="0" workbookViewId="0" topLeftCell="C1">
      <selection activeCell="A17" sqref="A17"/>
    </sheetView>
  </sheetViews>
  <sheetFormatPr defaultColWidth="9.140625" defaultRowHeight="12.75"/>
  <cols>
    <col min="1" max="1" width="18.8515625" style="635" customWidth="1"/>
    <col min="2" max="4" width="9.7109375" style="635" bestFit="1" customWidth="1"/>
    <col min="5" max="5" width="10.7109375" style="635" bestFit="1" customWidth="1"/>
    <col min="6" max="8" width="9.7109375" style="635" bestFit="1" customWidth="1"/>
    <col min="9" max="9" width="9.421875" style="635" bestFit="1" customWidth="1"/>
    <col min="10" max="10" width="12.140625" style="635" customWidth="1"/>
    <col min="11" max="11" width="11.7109375" style="635" customWidth="1"/>
    <col min="12" max="12" width="12.28125" style="635" customWidth="1"/>
    <col min="13" max="13" width="10.7109375" style="635" bestFit="1" customWidth="1"/>
    <col min="14" max="14" width="11.57421875" style="635" customWidth="1"/>
    <col min="15" max="15" width="12.7109375" style="635" customWidth="1"/>
    <col min="16" max="16" width="12.140625" style="635" customWidth="1"/>
    <col min="17" max="17" width="9.421875" style="635" bestFit="1" customWidth="1"/>
    <col min="18" max="16384" width="9.140625" style="635" customWidth="1"/>
  </cols>
  <sheetData>
    <row r="1" spans="16:17" ht="18.75" thickBot="1">
      <c r="P1" s="636" t="s">
        <v>0</v>
      </c>
      <c r="Q1" s="637"/>
    </row>
    <row r="2" ht="5.25" customHeight="1" thickBot="1"/>
    <row r="3" spans="1:17" ht="30" customHeight="1" thickBot="1">
      <c r="A3" s="638" t="s">
        <v>233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40"/>
    </row>
    <row r="4" spans="1:17" s="645" customFormat="1" ht="15.75" customHeight="1" thickBot="1">
      <c r="A4" s="641" t="s">
        <v>234</v>
      </c>
      <c r="B4" s="642" t="s">
        <v>39</v>
      </c>
      <c r="C4" s="643"/>
      <c r="D4" s="643"/>
      <c r="E4" s="643"/>
      <c r="F4" s="643"/>
      <c r="G4" s="643"/>
      <c r="H4" s="643"/>
      <c r="I4" s="644"/>
      <c r="J4" s="642" t="s">
        <v>40</v>
      </c>
      <c r="K4" s="643"/>
      <c r="L4" s="643"/>
      <c r="M4" s="643"/>
      <c r="N4" s="643"/>
      <c r="O4" s="643"/>
      <c r="P4" s="643"/>
      <c r="Q4" s="644"/>
    </row>
    <row r="5" spans="1:17" s="651" customFormat="1" ht="26.25" customHeight="1">
      <c r="A5" s="646"/>
      <c r="B5" s="647" t="s">
        <v>41</v>
      </c>
      <c r="C5" s="648"/>
      <c r="D5" s="648"/>
      <c r="E5" s="649" t="s">
        <v>42</v>
      </c>
      <c r="F5" s="647" t="s">
        <v>43</v>
      </c>
      <c r="G5" s="648"/>
      <c r="H5" s="648"/>
      <c r="I5" s="650" t="s">
        <v>44</v>
      </c>
      <c r="J5" s="647" t="s">
        <v>206</v>
      </c>
      <c r="K5" s="648"/>
      <c r="L5" s="648"/>
      <c r="M5" s="649" t="s">
        <v>42</v>
      </c>
      <c r="N5" s="647" t="s">
        <v>207</v>
      </c>
      <c r="O5" s="648"/>
      <c r="P5" s="648"/>
      <c r="Q5" s="649" t="s">
        <v>44</v>
      </c>
    </row>
    <row r="6" spans="1:17" s="657" customFormat="1" ht="14.25" thickBot="1">
      <c r="A6" s="652"/>
      <c r="B6" s="653" t="s">
        <v>11</v>
      </c>
      <c r="C6" s="654" t="s">
        <v>12</v>
      </c>
      <c r="D6" s="654" t="s">
        <v>13</v>
      </c>
      <c r="E6" s="655"/>
      <c r="F6" s="653" t="s">
        <v>11</v>
      </c>
      <c r="G6" s="654" t="s">
        <v>12</v>
      </c>
      <c r="H6" s="654" t="s">
        <v>13</v>
      </c>
      <c r="I6" s="656"/>
      <c r="J6" s="653" t="s">
        <v>11</v>
      </c>
      <c r="K6" s="654" t="s">
        <v>12</v>
      </c>
      <c r="L6" s="654" t="s">
        <v>13</v>
      </c>
      <c r="M6" s="655"/>
      <c r="N6" s="653" t="s">
        <v>11</v>
      </c>
      <c r="O6" s="654" t="s">
        <v>12</v>
      </c>
      <c r="P6" s="654" t="s">
        <v>13</v>
      </c>
      <c r="Q6" s="655"/>
    </row>
    <row r="7" spans="1:17" s="664" customFormat="1" ht="18" customHeight="1" thickBot="1">
      <c r="A7" s="658" t="s">
        <v>4</v>
      </c>
      <c r="B7" s="659">
        <f>B8+B21+B34+B40+B48+B55</f>
        <v>226400</v>
      </c>
      <c r="C7" s="660">
        <f>C8+C21+C34+C40+C48+C55</f>
        <v>221447</v>
      </c>
      <c r="D7" s="661">
        <f>C7+B7</f>
        <v>447847</v>
      </c>
      <c r="E7" s="662">
        <f aca="true" t="shared" si="0" ref="E7:E55">D7/$D$7</f>
        <v>1</v>
      </c>
      <c r="F7" s="659">
        <f>F8+F21+F34+F40+F48+F55</f>
        <v>200323</v>
      </c>
      <c r="G7" s="660">
        <f>G8+G21+G34+G40+G48+G55</f>
        <v>193831</v>
      </c>
      <c r="H7" s="661">
        <f>G7+F7</f>
        <v>394154</v>
      </c>
      <c r="I7" s="663">
        <f>IF(ISERROR(D7/H7-1),"         /0",(D7/H7-1))</f>
        <v>0.13622340506502528</v>
      </c>
      <c r="J7" s="659">
        <f>J8+J21+J34+J40+J48+J55</f>
        <v>1179245</v>
      </c>
      <c r="K7" s="660">
        <f>K8+K21+K34+K40+K48+K55</f>
        <v>1103790</v>
      </c>
      <c r="L7" s="661">
        <f>K7+J7</f>
        <v>2283035</v>
      </c>
      <c r="M7" s="662">
        <f aca="true" t="shared" si="1" ref="M7:M55">L7/$L$7</f>
        <v>1</v>
      </c>
      <c r="N7" s="659">
        <f>N8+N21+N34+N40+N48+N55</f>
        <v>1086286</v>
      </c>
      <c r="O7" s="660">
        <f>O8+O21+O34+O40+O48+O55</f>
        <v>1010490</v>
      </c>
      <c r="P7" s="661">
        <f>O7+N7</f>
        <v>2096776</v>
      </c>
      <c r="Q7" s="663">
        <f>IF(ISERROR(L7/P7-1),"         /0",(L7/P7-1))</f>
        <v>0.08883113885317262</v>
      </c>
    </row>
    <row r="8" spans="1:17" s="670" customFormat="1" ht="18.75" customHeight="1">
      <c r="A8" s="665" t="s">
        <v>208</v>
      </c>
      <c r="B8" s="666">
        <f>SUM(B9:B20)</f>
        <v>87598</v>
      </c>
      <c r="C8" s="667">
        <f>SUM(C9:C20)</f>
        <v>88981</v>
      </c>
      <c r="D8" s="667">
        <f>C8+B8</f>
        <v>176579</v>
      </c>
      <c r="E8" s="668">
        <f t="shared" si="0"/>
        <v>0.39428420866947866</v>
      </c>
      <c r="F8" s="666">
        <f>SUM(F9:F20)</f>
        <v>79553</v>
      </c>
      <c r="G8" s="667">
        <f>SUM(G9:G20)</f>
        <v>78501</v>
      </c>
      <c r="H8" s="667">
        <f>G8+F8</f>
        <v>158054</v>
      </c>
      <c r="I8" s="669">
        <f>IF(ISERROR(D8/H8-1),"         /0",IF(D8/H8&gt;5,"  *  ",(D8/H8-1)))</f>
        <v>0.11720677743049834</v>
      </c>
      <c r="J8" s="666">
        <f>SUM(J9:J20)</f>
        <v>441796</v>
      </c>
      <c r="K8" s="667">
        <f>SUM(K9:K20)</f>
        <v>430147</v>
      </c>
      <c r="L8" s="667">
        <f>K8+J8</f>
        <v>871943</v>
      </c>
      <c r="M8" s="668">
        <f t="shared" si="1"/>
        <v>0.381922747570668</v>
      </c>
      <c r="N8" s="666">
        <f>SUM(N9:N20)</f>
        <v>392514</v>
      </c>
      <c r="O8" s="667">
        <f>SUM(O9:O20)</f>
        <v>379686</v>
      </c>
      <c r="P8" s="667">
        <f>O8+N8</f>
        <v>772200</v>
      </c>
      <c r="Q8" s="669">
        <f>IF(ISERROR(L8/P8-1),"         /0",IF(L8/P8&gt;5,"  *  ",(L8/P8-1)))</f>
        <v>0.1291673141673142</v>
      </c>
    </row>
    <row r="9" spans="1:17" ht="18.75" customHeight="1">
      <c r="A9" s="671" t="s">
        <v>47</v>
      </c>
      <c r="B9" s="672">
        <v>31780</v>
      </c>
      <c r="C9" s="673">
        <v>33765</v>
      </c>
      <c r="D9" s="673">
        <f>C9+B9</f>
        <v>65545</v>
      </c>
      <c r="E9" s="674">
        <f t="shared" si="0"/>
        <v>0.14635578668607807</v>
      </c>
      <c r="F9" s="672">
        <v>29117</v>
      </c>
      <c r="G9" s="673">
        <v>29429</v>
      </c>
      <c r="H9" s="673">
        <f>G9+F9</f>
        <v>58546</v>
      </c>
      <c r="I9" s="675">
        <f aca="true" t="shared" si="2" ref="I9:I55">IF(ISERROR(D9/H9-1),"         /0",IF(D9/H9&gt;5,"  *  ",(D9/H9-1)))</f>
        <v>0.11954702285382424</v>
      </c>
      <c r="J9" s="672">
        <v>160529</v>
      </c>
      <c r="K9" s="673">
        <v>163619</v>
      </c>
      <c r="L9" s="673">
        <f>K9+J9</f>
        <v>324148</v>
      </c>
      <c r="M9" s="674">
        <f t="shared" si="1"/>
        <v>0.14198117856274653</v>
      </c>
      <c r="N9" s="673">
        <v>157622</v>
      </c>
      <c r="O9" s="673">
        <v>159175</v>
      </c>
      <c r="P9" s="673">
        <f>O9+N9</f>
        <v>316797</v>
      </c>
      <c r="Q9" s="675">
        <f aca="true" t="shared" si="3" ref="Q9:Q55">IF(ISERROR(L9/P9-1),"         /0",IF(L9/P9&gt;5,"  *  ",(L9/P9-1)))</f>
        <v>0.023204133877530397</v>
      </c>
    </row>
    <row r="10" spans="1:17" ht="18.75" customHeight="1">
      <c r="A10" s="671" t="s">
        <v>72</v>
      </c>
      <c r="B10" s="672">
        <v>14960</v>
      </c>
      <c r="C10" s="673">
        <v>15918</v>
      </c>
      <c r="D10" s="673">
        <f>C10+B10</f>
        <v>30878</v>
      </c>
      <c r="E10" s="674">
        <f t="shared" si="0"/>
        <v>0.06894765399790553</v>
      </c>
      <c r="F10" s="672">
        <v>17300</v>
      </c>
      <c r="G10" s="673">
        <v>18452</v>
      </c>
      <c r="H10" s="673">
        <f>G10+F10</f>
        <v>35752</v>
      </c>
      <c r="I10" s="675">
        <f t="shared" si="2"/>
        <v>-0.1363280375923025</v>
      </c>
      <c r="J10" s="672">
        <v>80032</v>
      </c>
      <c r="K10" s="673">
        <v>81162</v>
      </c>
      <c r="L10" s="673">
        <f>K10+J10</f>
        <v>161194</v>
      </c>
      <c r="M10" s="674">
        <f t="shared" si="1"/>
        <v>0.07060513745956588</v>
      </c>
      <c r="N10" s="673">
        <v>80539</v>
      </c>
      <c r="O10" s="673">
        <v>83833</v>
      </c>
      <c r="P10" s="673">
        <f>O10+N10</f>
        <v>164372</v>
      </c>
      <c r="Q10" s="675">
        <f t="shared" si="3"/>
        <v>-0.019334193171586356</v>
      </c>
    </row>
    <row r="11" spans="1:17" ht="18.75" customHeight="1">
      <c r="A11" s="671" t="s">
        <v>73</v>
      </c>
      <c r="B11" s="672">
        <v>9544</v>
      </c>
      <c r="C11" s="673">
        <v>9690</v>
      </c>
      <c r="D11" s="673">
        <f>C11+B11</f>
        <v>19234</v>
      </c>
      <c r="E11" s="674">
        <f t="shared" si="0"/>
        <v>0.04294770312182509</v>
      </c>
      <c r="F11" s="672">
        <v>9026</v>
      </c>
      <c r="G11" s="673">
        <v>8925</v>
      </c>
      <c r="H11" s="673">
        <f>G11+F11</f>
        <v>17951</v>
      </c>
      <c r="I11" s="675">
        <f t="shared" si="2"/>
        <v>0.0714723413737397</v>
      </c>
      <c r="J11" s="672">
        <v>48528</v>
      </c>
      <c r="K11" s="673">
        <v>47638</v>
      </c>
      <c r="L11" s="673">
        <f>K11+J11</f>
        <v>96166</v>
      </c>
      <c r="M11" s="674">
        <f t="shared" si="1"/>
        <v>0.04212199988173637</v>
      </c>
      <c r="N11" s="673">
        <v>34496</v>
      </c>
      <c r="O11" s="673">
        <v>34331</v>
      </c>
      <c r="P11" s="673">
        <f>O11+N11</f>
        <v>68827</v>
      </c>
      <c r="Q11" s="675">
        <f t="shared" si="3"/>
        <v>0.39721330291891266</v>
      </c>
    </row>
    <row r="12" spans="1:17" ht="18.75" customHeight="1">
      <c r="A12" s="671" t="s">
        <v>65</v>
      </c>
      <c r="B12" s="672">
        <v>7489</v>
      </c>
      <c r="C12" s="673">
        <v>8420</v>
      </c>
      <c r="D12" s="673">
        <f aca="true" t="shared" si="4" ref="D12:D20">C12+B12</f>
        <v>15909</v>
      </c>
      <c r="E12" s="674">
        <f t="shared" si="0"/>
        <v>0.035523292553037086</v>
      </c>
      <c r="F12" s="672">
        <v>8104</v>
      </c>
      <c r="G12" s="673">
        <v>8703</v>
      </c>
      <c r="H12" s="673">
        <f aca="true" t="shared" si="5" ref="H12:H20">G12+F12</f>
        <v>16807</v>
      </c>
      <c r="I12" s="675">
        <f t="shared" si="2"/>
        <v>-0.053430118403046345</v>
      </c>
      <c r="J12" s="672">
        <v>35972</v>
      </c>
      <c r="K12" s="673">
        <v>39721</v>
      </c>
      <c r="L12" s="673">
        <f aca="true" t="shared" si="6" ref="L12:L20">K12+J12</f>
        <v>75693</v>
      </c>
      <c r="M12" s="674">
        <f t="shared" si="1"/>
        <v>0.03315455085007457</v>
      </c>
      <c r="N12" s="673">
        <v>37656</v>
      </c>
      <c r="O12" s="673">
        <v>40547</v>
      </c>
      <c r="P12" s="673">
        <f aca="true" t="shared" si="7" ref="P12:P20">O12+N12</f>
        <v>78203</v>
      </c>
      <c r="Q12" s="675">
        <f t="shared" si="3"/>
        <v>-0.03209595539813048</v>
      </c>
    </row>
    <row r="13" spans="1:17" ht="18.75" customHeight="1">
      <c r="A13" s="671" t="s">
        <v>48</v>
      </c>
      <c r="B13" s="672">
        <v>8207</v>
      </c>
      <c r="C13" s="673">
        <v>7637</v>
      </c>
      <c r="D13" s="673">
        <f>C13+B13</f>
        <v>15844</v>
      </c>
      <c r="E13" s="674">
        <f t="shared" si="0"/>
        <v>0.03537815369981266</v>
      </c>
      <c r="F13" s="672"/>
      <c r="G13" s="673"/>
      <c r="H13" s="673">
        <f>G13+F13</f>
        <v>0</v>
      </c>
      <c r="I13" s="675" t="str">
        <f>IF(ISERROR(D13/H13-1),"         /0",IF(D13/H13&gt;5,"  *  ",(D13/H13-1)))</f>
        <v>         /0</v>
      </c>
      <c r="J13" s="672">
        <v>29259</v>
      </c>
      <c r="K13" s="673">
        <v>27528</v>
      </c>
      <c r="L13" s="673">
        <f>K13+J13</f>
        <v>56787</v>
      </c>
      <c r="M13" s="674">
        <f t="shared" si="1"/>
        <v>0.024873468869290222</v>
      </c>
      <c r="N13" s="673"/>
      <c r="O13" s="673"/>
      <c r="P13" s="673">
        <f>O13+N13</f>
        <v>0</v>
      </c>
      <c r="Q13" s="675" t="str">
        <f>IF(ISERROR(L13/P13-1),"         /0",IF(L13/P13&gt;5,"  *  ",(L13/P13-1)))</f>
        <v>         /0</v>
      </c>
    </row>
    <row r="14" spans="1:17" ht="18.75" customHeight="1">
      <c r="A14" s="671" t="s">
        <v>79</v>
      </c>
      <c r="B14" s="672">
        <v>4789</v>
      </c>
      <c r="C14" s="673">
        <v>5306</v>
      </c>
      <c r="D14" s="673">
        <f t="shared" si="4"/>
        <v>10095</v>
      </c>
      <c r="E14" s="674">
        <f t="shared" si="0"/>
        <v>0.02254118035847064</v>
      </c>
      <c r="F14" s="672">
        <v>5476</v>
      </c>
      <c r="G14" s="673">
        <v>5039</v>
      </c>
      <c r="H14" s="673">
        <f t="shared" si="5"/>
        <v>10515</v>
      </c>
      <c r="I14" s="675">
        <f t="shared" si="2"/>
        <v>-0.03994293865905851</v>
      </c>
      <c r="J14" s="672">
        <v>29521</v>
      </c>
      <c r="K14" s="673">
        <v>28452</v>
      </c>
      <c r="L14" s="673">
        <f t="shared" si="6"/>
        <v>57973</v>
      </c>
      <c r="M14" s="674">
        <f t="shared" si="1"/>
        <v>0.025392952801862434</v>
      </c>
      <c r="N14" s="673">
        <v>29244</v>
      </c>
      <c r="O14" s="673">
        <v>25928</v>
      </c>
      <c r="P14" s="673">
        <f t="shared" si="7"/>
        <v>55172</v>
      </c>
      <c r="Q14" s="675">
        <f t="shared" si="3"/>
        <v>0.050768505763793215</v>
      </c>
    </row>
    <row r="15" spans="1:17" ht="18.75" customHeight="1">
      <c r="A15" s="671" t="s">
        <v>80</v>
      </c>
      <c r="B15" s="672">
        <v>3247</v>
      </c>
      <c r="C15" s="673">
        <v>2847</v>
      </c>
      <c r="D15" s="673">
        <f t="shared" si="4"/>
        <v>6094</v>
      </c>
      <c r="E15" s="674">
        <f t="shared" si="0"/>
        <v>0.013607325716148595</v>
      </c>
      <c r="F15" s="672">
        <v>3426</v>
      </c>
      <c r="G15" s="673">
        <v>3216</v>
      </c>
      <c r="H15" s="673">
        <f t="shared" si="5"/>
        <v>6642</v>
      </c>
      <c r="I15" s="675">
        <f t="shared" si="2"/>
        <v>-0.08250526949713943</v>
      </c>
      <c r="J15" s="672">
        <v>17263</v>
      </c>
      <c r="K15" s="673">
        <v>16305</v>
      </c>
      <c r="L15" s="673">
        <f t="shared" si="6"/>
        <v>33568</v>
      </c>
      <c r="M15" s="674">
        <f t="shared" si="1"/>
        <v>0.014703234948215863</v>
      </c>
      <c r="N15" s="673">
        <v>12115</v>
      </c>
      <c r="O15" s="673">
        <v>10861</v>
      </c>
      <c r="P15" s="673">
        <f t="shared" si="7"/>
        <v>22976</v>
      </c>
      <c r="Q15" s="675">
        <f t="shared" si="3"/>
        <v>0.46100278551532026</v>
      </c>
    </row>
    <row r="16" spans="1:17" ht="18.75" customHeight="1">
      <c r="A16" s="671" t="s">
        <v>82</v>
      </c>
      <c r="B16" s="672">
        <v>2544</v>
      </c>
      <c r="C16" s="673">
        <v>2003</v>
      </c>
      <c r="D16" s="673">
        <f t="shared" si="4"/>
        <v>4547</v>
      </c>
      <c r="E16" s="674">
        <f t="shared" si="0"/>
        <v>0.01015302100940723</v>
      </c>
      <c r="F16" s="672">
        <v>2469</v>
      </c>
      <c r="G16" s="673">
        <v>1735</v>
      </c>
      <c r="H16" s="673">
        <f t="shared" si="5"/>
        <v>4204</v>
      </c>
      <c r="I16" s="675">
        <f t="shared" si="2"/>
        <v>0.0815889628924833</v>
      </c>
      <c r="J16" s="672">
        <v>12759</v>
      </c>
      <c r="K16" s="673">
        <v>10194</v>
      </c>
      <c r="L16" s="673">
        <f t="shared" si="6"/>
        <v>22953</v>
      </c>
      <c r="M16" s="674">
        <f t="shared" si="1"/>
        <v>0.010053722347664404</v>
      </c>
      <c r="N16" s="673">
        <v>12138</v>
      </c>
      <c r="O16" s="673">
        <v>9075</v>
      </c>
      <c r="P16" s="673">
        <f t="shared" si="7"/>
        <v>21213</v>
      </c>
      <c r="Q16" s="675">
        <f t="shared" si="3"/>
        <v>0.08202517324282277</v>
      </c>
    </row>
    <row r="17" spans="1:17" ht="18.75" customHeight="1">
      <c r="A17" s="671" t="s">
        <v>71</v>
      </c>
      <c r="B17" s="672">
        <v>1762</v>
      </c>
      <c r="C17" s="673">
        <v>1612</v>
      </c>
      <c r="D17" s="673">
        <f>C17+B17</f>
        <v>3374</v>
      </c>
      <c r="E17" s="674">
        <f t="shared" si="0"/>
        <v>0.007533822935064877</v>
      </c>
      <c r="F17" s="672">
        <v>1971</v>
      </c>
      <c r="G17" s="673">
        <v>1745</v>
      </c>
      <c r="H17" s="673">
        <f>G17+F17</f>
        <v>3716</v>
      </c>
      <c r="I17" s="675">
        <f t="shared" si="2"/>
        <v>-0.09203444564047358</v>
      </c>
      <c r="J17" s="672">
        <v>8190</v>
      </c>
      <c r="K17" s="673">
        <v>6921</v>
      </c>
      <c r="L17" s="673">
        <f>K17+J17</f>
        <v>15111</v>
      </c>
      <c r="M17" s="674">
        <f t="shared" si="1"/>
        <v>0.006618820999240047</v>
      </c>
      <c r="N17" s="673">
        <v>9595</v>
      </c>
      <c r="O17" s="673">
        <v>7152</v>
      </c>
      <c r="P17" s="673">
        <f>O17+N17</f>
        <v>16747</v>
      </c>
      <c r="Q17" s="675">
        <f t="shared" si="3"/>
        <v>-0.09768913835313786</v>
      </c>
    </row>
    <row r="18" spans="1:17" ht="18.75" customHeight="1">
      <c r="A18" s="671" t="s">
        <v>81</v>
      </c>
      <c r="B18" s="672">
        <v>1557</v>
      </c>
      <c r="C18" s="673">
        <v>1742</v>
      </c>
      <c r="D18" s="673">
        <f t="shared" si="4"/>
        <v>3299</v>
      </c>
      <c r="E18" s="674">
        <f t="shared" si="0"/>
        <v>0.00736635502749823</v>
      </c>
      <c r="F18" s="672">
        <v>1059</v>
      </c>
      <c r="G18" s="673">
        <v>1196</v>
      </c>
      <c r="H18" s="673">
        <f t="shared" si="5"/>
        <v>2255</v>
      </c>
      <c r="I18" s="675">
        <f t="shared" si="2"/>
        <v>0.46297117516629704</v>
      </c>
      <c r="J18" s="672">
        <v>7298</v>
      </c>
      <c r="K18" s="673">
        <v>8069</v>
      </c>
      <c r="L18" s="673">
        <f t="shared" si="6"/>
        <v>15367</v>
      </c>
      <c r="M18" s="674">
        <f t="shared" si="1"/>
        <v>0.006730952438311283</v>
      </c>
      <c r="N18" s="673">
        <v>6854</v>
      </c>
      <c r="O18" s="673">
        <v>8047</v>
      </c>
      <c r="P18" s="673">
        <f t="shared" si="7"/>
        <v>14901</v>
      </c>
      <c r="Q18" s="675">
        <f t="shared" si="3"/>
        <v>0.0312730689215488</v>
      </c>
    </row>
    <row r="19" spans="1:17" ht="18.75" customHeight="1">
      <c r="A19" s="671" t="s">
        <v>49</v>
      </c>
      <c r="B19" s="672">
        <v>1487</v>
      </c>
      <c r="C19" s="673"/>
      <c r="D19" s="673">
        <f t="shared" si="4"/>
        <v>1487</v>
      </c>
      <c r="E19" s="674">
        <f t="shared" si="0"/>
        <v>0.0033203303806880473</v>
      </c>
      <c r="F19" s="672">
        <v>1467</v>
      </c>
      <c r="G19" s="673"/>
      <c r="H19" s="673">
        <f t="shared" si="5"/>
        <v>1467</v>
      </c>
      <c r="I19" s="675">
        <f t="shared" si="2"/>
        <v>0.013633265167007469</v>
      </c>
      <c r="J19" s="672">
        <v>10487</v>
      </c>
      <c r="K19" s="673"/>
      <c r="L19" s="673">
        <f t="shared" si="6"/>
        <v>10487</v>
      </c>
      <c r="M19" s="674">
        <f t="shared" si="1"/>
        <v>0.004593446881015841</v>
      </c>
      <c r="N19" s="673">
        <v>10332</v>
      </c>
      <c r="O19" s="673"/>
      <c r="P19" s="673">
        <f t="shared" si="7"/>
        <v>10332</v>
      </c>
      <c r="Q19" s="675">
        <f t="shared" si="3"/>
        <v>0.015001935733643057</v>
      </c>
    </row>
    <row r="20" spans="1:17" ht="18.75" customHeight="1" thickBot="1">
      <c r="A20" s="671" t="s">
        <v>64</v>
      </c>
      <c r="B20" s="672">
        <v>232</v>
      </c>
      <c r="C20" s="673">
        <v>41</v>
      </c>
      <c r="D20" s="673">
        <f t="shared" si="4"/>
        <v>273</v>
      </c>
      <c r="E20" s="674">
        <f t="shared" si="0"/>
        <v>0.0006095831835425938</v>
      </c>
      <c r="F20" s="672">
        <v>138</v>
      </c>
      <c r="G20" s="673">
        <v>61</v>
      </c>
      <c r="H20" s="673">
        <f t="shared" si="5"/>
        <v>199</v>
      </c>
      <c r="I20" s="675">
        <f t="shared" si="2"/>
        <v>0.3718592964824121</v>
      </c>
      <c r="J20" s="672">
        <v>1958</v>
      </c>
      <c r="K20" s="673">
        <v>538</v>
      </c>
      <c r="L20" s="673">
        <f t="shared" si="6"/>
        <v>2496</v>
      </c>
      <c r="M20" s="674">
        <f t="shared" si="1"/>
        <v>0.0010932815309445541</v>
      </c>
      <c r="N20" s="673">
        <v>1923</v>
      </c>
      <c r="O20" s="673">
        <v>737</v>
      </c>
      <c r="P20" s="673">
        <f t="shared" si="7"/>
        <v>2660</v>
      </c>
      <c r="Q20" s="675">
        <f t="shared" si="3"/>
        <v>-0.06165413533834585</v>
      </c>
    </row>
    <row r="21" spans="1:17" s="670" customFormat="1" ht="18.75" customHeight="1">
      <c r="A21" s="665" t="s">
        <v>170</v>
      </c>
      <c r="B21" s="666">
        <f>SUM(B22:B33)</f>
        <v>59036</v>
      </c>
      <c r="C21" s="667">
        <f>SUM(C22:C33)</f>
        <v>59431</v>
      </c>
      <c r="D21" s="667">
        <f aca="true" t="shared" si="8" ref="D21:D41">C21+B21</f>
        <v>118467</v>
      </c>
      <c r="E21" s="668">
        <f t="shared" si="0"/>
        <v>0.26452560807597236</v>
      </c>
      <c r="F21" s="666">
        <f>SUM(F22:F33)</f>
        <v>52406</v>
      </c>
      <c r="G21" s="667">
        <f>SUM(G22:G33)</f>
        <v>52585</v>
      </c>
      <c r="H21" s="667">
        <f aca="true" t="shared" si="9" ref="H21:H41">G21+F21</f>
        <v>104991</v>
      </c>
      <c r="I21" s="669">
        <f t="shared" si="2"/>
        <v>0.12835385890219153</v>
      </c>
      <c r="J21" s="666">
        <f>SUM(J22:J33)</f>
        <v>313121</v>
      </c>
      <c r="K21" s="667">
        <f>SUM(K22:K33)</f>
        <v>304451</v>
      </c>
      <c r="L21" s="667">
        <f aca="true" t="shared" si="10" ref="L21:L41">K21+J21</f>
        <v>617572</v>
      </c>
      <c r="M21" s="668">
        <f t="shared" si="1"/>
        <v>0.2705048323832092</v>
      </c>
      <c r="N21" s="666">
        <f>SUM(N22:N33)</f>
        <v>282111</v>
      </c>
      <c r="O21" s="667">
        <f>SUM(O22:O33)</f>
        <v>274548</v>
      </c>
      <c r="P21" s="667">
        <f aca="true" t="shared" si="11" ref="P21:P41">O21+N21</f>
        <v>556659</v>
      </c>
      <c r="Q21" s="669">
        <f t="shared" si="3"/>
        <v>0.10942605796367255</v>
      </c>
    </row>
    <row r="22" spans="1:17" ht="18.75" customHeight="1">
      <c r="A22" s="676" t="s">
        <v>47</v>
      </c>
      <c r="B22" s="677">
        <v>27509</v>
      </c>
      <c r="C22" s="678">
        <v>28198</v>
      </c>
      <c r="D22" s="678">
        <f t="shared" si="8"/>
        <v>55707</v>
      </c>
      <c r="E22" s="679">
        <f t="shared" si="0"/>
        <v>0.12438846302420246</v>
      </c>
      <c r="F22" s="677">
        <v>24037</v>
      </c>
      <c r="G22" s="678">
        <v>26295</v>
      </c>
      <c r="H22" s="678">
        <f t="shared" si="9"/>
        <v>50332</v>
      </c>
      <c r="I22" s="680">
        <f t="shared" si="2"/>
        <v>0.10679090836843352</v>
      </c>
      <c r="J22" s="677">
        <v>141695</v>
      </c>
      <c r="K22" s="678">
        <v>141666</v>
      </c>
      <c r="L22" s="678">
        <f t="shared" si="10"/>
        <v>283361</v>
      </c>
      <c r="M22" s="679">
        <f t="shared" si="1"/>
        <v>0.12411592463540856</v>
      </c>
      <c r="N22" s="678">
        <v>134993</v>
      </c>
      <c r="O22" s="678">
        <v>139825</v>
      </c>
      <c r="P22" s="678">
        <f t="shared" si="11"/>
        <v>274818</v>
      </c>
      <c r="Q22" s="680">
        <f t="shared" si="3"/>
        <v>0.031086027843882036</v>
      </c>
    </row>
    <row r="23" spans="1:17" ht="18.75" customHeight="1">
      <c r="A23" s="676" t="s">
        <v>74</v>
      </c>
      <c r="B23" s="677">
        <v>8641</v>
      </c>
      <c r="C23" s="678">
        <v>7953</v>
      </c>
      <c r="D23" s="678">
        <f t="shared" si="8"/>
        <v>16594</v>
      </c>
      <c r="E23" s="679">
        <f t="shared" si="0"/>
        <v>0.037052832775479126</v>
      </c>
      <c r="F23" s="677">
        <v>7983</v>
      </c>
      <c r="G23" s="678">
        <v>7939</v>
      </c>
      <c r="H23" s="678">
        <f t="shared" si="9"/>
        <v>15922</v>
      </c>
      <c r="I23" s="680">
        <f t="shared" si="2"/>
        <v>0.04220575304609975</v>
      </c>
      <c r="J23" s="677">
        <v>44950</v>
      </c>
      <c r="K23" s="678">
        <v>42298</v>
      </c>
      <c r="L23" s="678">
        <f t="shared" si="10"/>
        <v>87248</v>
      </c>
      <c r="M23" s="679">
        <f t="shared" si="1"/>
        <v>0.03821579607846572</v>
      </c>
      <c r="N23" s="678">
        <v>27831</v>
      </c>
      <c r="O23" s="678">
        <v>27698</v>
      </c>
      <c r="P23" s="678">
        <f t="shared" si="11"/>
        <v>55529</v>
      </c>
      <c r="Q23" s="680">
        <f t="shared" si="3"/>
        <v>0.5712150407894974</v>
      </c>
    </row>
    <row r="24" spans="1:17" ht="18.75" customHeight="1">
      <c r="A24" s="676" t="s">
        <v>75</v>
      </c>
      <c r="B24" s="677">
        <v>8197</v>
      </c>
      <c r="C24" s="678">
        <v>7904</v>
      </c>
      <c r="D24" s="678">
        <f t="shared" si="8"/>
        <v>16101</v>
      </c>
      <c r="E24" s="679">
        <f t="shared" si="0"/>
        <v>0.035952010396407705</v>
      </c>
      <c r="F24" s="677">
        <v>5127</v>
      </c>
      <c r="G24" s="678">
        <v>5220</v>
      </c>
      <c r="H24" s="678">
        <f t="shared" si="9"/>
        <v>10347</v>
      </c>
      <c r="I24" s="680">
        <f t="shared" si="2"/>
        <v>0.5561032183241519</v>
      </c>
      <c r="J24" s="677">
        <v>39694</v>
      </c>
      <c r="K24" s="678">
        <v>37567</v>
      </c>
      <c r="L24" s="678">
        <f t="shared" si="10"/>
        <v>77261</v>
      </c>
      <c r="M24" s="679">
        <f t="shared" si="1"/>
        <v>0.0338413559143859</v>
      </c>
      <c r="N24" s="678">
        <v>29061</v>
      </c>
      <c r="O24" s="678">
        <v>28159</v>
      </c>
      <c r="P24" s="678">
        <f t="shared" si="11"/>
        <v>57220</v>
      </c>
      <c r="Q24" s="680">
        <f t="shared" si="3"/>
        <v>0.3502446696959105</v>
      </c>
    </row>
    <row r="25" spans="1:17" ht="18.75" customHeight="1">
      <c r="A25" s="676" t="s">
        <v>49</v>
      </c>
      <c r="B25" s="677">
        <v>3639</v>
      </c>
      <c r="C25" s="678">
        <v>3455</v>
      </c>
      <c r="D25" s="678">
        <f>C25+B25</f>
        <v>7094</v>
      </c>
      <c r="E25" s="679">
        <f t="shared" si="0"/>
        <v>0.01584023115037055</v>
      </c>
      <c r="F25" s="677">
        <v>5705</v>
      </c>
      <c r="G25" s="678">
        <v>3658</v>
      </c>
      <c r="H25" s="678">
        <f>G25+F25</f>
        <v>9363</v>
      </c>
      <c r="I25" s="680">
        <f>IF(ISERROR(D25/H25-1),"         /0",IF(D25/H25&gt;5,"  *  ",(D25/H25-1)))</f>
        <v>-0.24233685784470793</v>
      </c>
      <c r="J25" s="677">
        <v>21379</v>
      </c>
      <c r="K25" s="678">
        <v>17595</v>
      </c>
      <c r="L25" s="678">
        <f>K25+J25</f>
        <v>38974</v>
      </c>
      <c r="M25" s="679">
        <f t="shared" si="1"/>
        <v>0.017071135571727986</v>
      </c>
      <c r="N25" s="678">
        <v>30211</v>
      </c>
      <c r="O25" s="678">
        <v>19739</v>
      </c>
      <c r="P25" s="678">
        <f>O25+N25</f>
        <v>49950</v>
      </c>
      <c r="Q25" s="680">
        <f>IF(ISERROR(L25/P25-1),"         /0",IF(L25/P25&gt;5,"  *  ",(L25/P25-1)))</f>
        <v>-0.2197397397397397</v>
      </c>
    </row>
    <row r="26" spans="1:17" ht="18.75" customHeight="1">
      <c r="A26" s="676" t="s">
        <v>50</v>
      </c>
      <c r="B26" s="677">
        <v>2460</v>
      </c>
      <c r="C26" s="678">
        <v>2556</v>
      </c>
      <c r="D26" s="678">
        <f t="shared" si="8"/>
        <v>5016</v>
      </c>
      <c r="E26" s="679">
        <f t="shared" si="0"/>
        <v>0.011200253658057328</v>
      </c>
      <c r="F26" s="677">
        <v>1332</v>
      </c>
      <c r="G26" s="678">
        <v>986</v>
      </c>
      <c r="H26" s="678">
        <f t="shared" si="9"/>
        <v>2318</v>
      </c>
      <c r="I26" s="680">
        <f t="shared" si="2"/>
        <v>1.1639344262295084</v>
      </c>
      <c r="J26" s="677">
        <v>13234</v>
      </c>
      <c r="K26" s="678">
        <v>12802</v>
      </c>
      <c r="L26" s="678">
        <f t="shared" si="10"/>
        <v>26036</v>
      </c>
      <c r="M26" s="679">
        <f t="shared" si="1"/>
        <v>0.011404117764291831</v>
      </c>
      <c r="N26" s="678">
        <v>15047</v>
      </c>
      <c r="O26" s="678">
        <v>11902</v>
      </c>
      <c r="P26" s="678">
        <f t="shared" si="11"/>
        <v>26949</v>
      </c>
      <c r="Q26" s="680">
        <f t="shared" si="3"/>
        <v>-0.03387880811903965</v>
      </c>
    </row>
    <row r="27" spans="1:17" ht="18.75" customHeight="1">
      <c r="A27" s="676" t="s">
        <v>71</v>
      </c>
      <c r="B27" s="677">
        <v>1673</v>
      </c>
      <c r="C27" s="678">
        <v>2249</v>
      </c>
      <c r="D27" s="678">
        <f t="shared" si="8"/>
        <v>3922</v>
      </c>
      <c r="E27" s="679">
        <f t="shared" si="0"/>
        <v>0.008757455113018509</v>
      </c>
      <c r="F27" s="677">
        <v>2157</v>
      </c>
      <c r="G27" s="678">
        <v>2251</v>
      </c>
      <c r="H27" s="678">
        <f t="shared" si="9"/>
        <v>4408</v>
      </c>
      <c r="I27" s="680">
        <f t="shared" si="2"/>
        <v>-0.11025408348457355</v>
      </c>
      <c r="J27" s="677">
        <v>10831</v>
      </c>
      <c r="K27" s="678">
        <v>11307</v>
      </c>
      <c r="L27" s="678">
        <f t="shared" si="10"/>
        <v>22138</v>
      </c>
      <c r="M27" s="679">
        <f t="shared" si="1"/>
        <v>0.00969674139905871</v>
      </c>
      <c r="N27" s="678">
        <v>9378</v>
      </c>
      <c r="O27" s="678">
        <v>10957</v>
      </c>
      <c r="P27" s="678">
        <f t="shared" si="11"/>
        <v>20335</v>
      </c>
      <c r="Q27" s="680">
        <f t="shared" si="3"/>
        <v>0.08866486353577585</v>
      </c>
    </row>
    <row r="28" spans="1:17" ht="18.75" customHeight="1">
      <c r="A28" s="676" t="s">
        <v>84</v>
      </c>
      <c r="B28" s="677">
        <v>1775</v>
      </c>
      <c r="C28" s="678">
        <v>2087</v>
      </c>
      <c r="D28" s="678">
        <f t="shared" si="8"/>
        <v>3862</v>
      </c>
      <c r="E28" s="679">
        <f t="shared" si="0"/>
        <v>0.008623480786965192</v>
      </c>
      <c r="F28" s="677">
        <v>1391</v>
      </c>
      <c r="G28" s="678">
        <v>1475</v>
      </c>
      <c r="H28" s="678">
        <f t="shared" si="9"/>
        <v>2866</v>
      </c>
      <c r="I28" s="680">
        <f t="shared" si="2"/>
        <v>0.3475226796929518</v>
      </c>
      <c r="J28" s="677">
        <v>12142</v>
      </c>
      <c r="K28" s="678">
        <v>12246</v>
      </c>
      <c r="L28" s="678">
        <f t="shared" si="10"/>
        <v>24388</v>
      </c>
      <c r="M28" s="679">
        <f t="shared" si="1"/>
        <v>0.010682271625270747</v>
      </c>
      <c r="N28" s="678">
        <v>7726</v>
      </c>
      <c r="O28" s="678">
        <v>7841</v>
      </c>
      <c r="P28" s="678">
        <f t="shared" si="11"/>
        <v>15567</v>
      </c>
      <c r="Q28" s="680">
        <f t="shared" si="3"/>
        <v>0.5666473951307252</v>
      </c>
    </row>
    <row r="29" spans="1:17" ht="18.75" customHeight="1">
      <c r="A29" s="676" t="s">
        <v>81</v>
      </c>
      <c r="B29" s="677">
        <v>1253</v>
      </c>
      <c r="C29" s="678">
        <v>1470</v>
      </c>
      <c r="D29" s="678">
        <f t="shared" si="8"/>
        <v>2723</v>
      </c>
      <c r="E29" s="679">
        <f t="shared" si="0"/>
        <v>0.006080201497386384</v>
      </c>
      <c r="F29" s="677">
        <v>1666</v>
      </c>
      <c r="G29" s="678">
        <v>1774</v>
      </c>
      <c r="H29" s="678">
        <f t="shared" si="9"/>
        <v>3440</v>
      </c>
      <c r="I29" s="680">
        <f t="shared" si="2"/>
        <v>-0.20843023255813953</v>
      </c>
      <c r="J29" s="677">
        <v>7792</v>
      </c>
      <c r="K29" s="678">
        <v>8068</v>
      </c>
      <c r="L29" s="678">
        <f t="shared" si="10"/>
        <v>15860</v>
      </c>
      <c r="M29" s="679">
        <f t="shared" si="1"/>
        <v>0.006946893061210187</v>
      </c>
      <c r="N29" s="678">
        <v>8733</v>
      </c>
      <c r="O29" s="678">
        <v>8909</v>
      </c>
      <c r="P29" s="678">
        <f t="shared" si="11"/>
        <v>17642</v>
      </c>
      <c r="Q29" s="680">
        <f t="shared" si="3"/>
        <v>-0.10100895590069148</v>
      </c>
    </row>
    <row r="30" spans="1:17" ht="18.75" customHeight="1">
      <c r="A30" s="676" t="s">
        <v>85</v>
      </c>
      <c r="B30" s="677">
        <v>1346</v>
      </c>
      <c r="C30" s="678">
        <v>1182</v>
      </c>
      <c r="D30" s="678">
        <f t="shared" si="8"/>
        <v>2528</v>
      </c>
      <c r="E30" s="679">
        <f t="shared" si="0"/>
        <v>0.005644784937713103</v>
      </c>
      <c r="F30" s="677">
        <v>1516</v>
      </c>
      <c r="G30" s="678">
        <v>1407</v>
      </c>
      <c r="H30" s="678">
        <f t="shared" si="9"/>
        <v>2923</v>
      </c>
      <c r="I30" s="680">
        <f t="shared" si="2"/>
        <v>-0.1351351351351351</v>
      </c>
      <c r="J30" s="677">
        <v>7199</v>
      </c>
      <c r="K30" s="678">
        <v>6899</v>
      </c>
      <c r="L30" s="678">
        <f t="shared" si="10"/>
        <v>14098</v>
      </c>
      <c r="M30" s="679">
        <f t="shared" si="1"/>
        <v>0.0061751133907276936</v>
      </c>
      <c r="N30" s="678">
        <v>8289</v>
      </c>
      <c r="O30" s="678">
        <v>8411</v>
      </c>
      <c r="P30" s="678">
        <f t="shared" si="11"/>
        <v>16700</v>
      </c>
      <c r="Q30" s="680">
        <f t="shared" si="3"/>
        <v>-0.15580838323353297</v>
      </c>
    </row>
    <row r="31" spans="1:17" ht="18.75" customHeight="1">
      <c r="A31" s="676" t="s">
        <v>48</v>
      </c>
      <c r="B31" s="677">
        <v>984</v>
      </c>
      <c r="C31" s="678">
        <v>968</v>
      </c>
      <c r="D31" s="678">
        <f t="shared" si="8"/>
        <v>1952</v>
      </c>
      <c r="E31" s="679">
        <f t="shared" si="0"/>
        <v>0.0043586314076012565</v>
      </c>
      <c r="F31" s="677">
        <v>996</v>
      </c>
      <c r="G31" s="678">
        <v>1037</v>
      </c>
      <c r="H31" s="678">
        <f t="shared" si="9"/>
        <v>2033</v>
      </c>
      <c r="I31" s="680">
        <f t="shared" si="2"/>
        <v>-0.03984259714707328</v>
      </c>
      <c r="J31" s="677">
        <v>5353</v>
      </c>
      <c r="K31" s="678">
        <v>5125</v>
      </c>
      <c r="L31" s="678">
        <f t="shared" si="10"/>
        <v>10478</v>
      </c>
      <c r="M31" s="679">
        <f t="shared" si="1"/>
        <v>0.004589504760110993</v>
      </c>
      <c r="N31" s="678">
        <v>5458</v>
      </c>
      <c r="O31" s="678">
        <v>5411</v>
      </c>
      <c r="P31" s="678">
        <f t="shared" si="11"/>
        <v>10869</v>
      </c>
      <c r="Q31" s="680">
        <f t="shared" si="3"/>
        <v>-0.03597387064127333</v>
      </c>
    </row>
    <row r="32" spans="1:17" ht="18.75" customHeight="1">
      <c r="A32" s="676" t="s">
        <v>86</v>
      </c>
      <c r="B32" s="677">
        <v>992</v>
      </c>
      <c r="C32" s="678">
        <v>880</v>
      </c>
      <c r="D32" s="678">
        <f t="shared" si="8"/>
        <v>1872</v>
      </c>
      <c r="E32" s="679">
        <f t="shared" si="0"/>
        <v>0.004179998972863501</v>
      </c>
      <c r="F32" s="677">
        <v>470</v>
      </c>
      <c r="G32" s="678">
        <v>543</v>
      </c>
      <c r="H32" s="678">
        <f t="shared" si="9"/>
        <v>1013</v>
      </c>
      <c r="I32" s="680">
        <f t="shared" si="2"/>
        <v>0.8479763079960514</v>
      </c>
      <c r="J32" s="677">
        <v>5457</v>
      </c>
      <c r="K32" s="678">
        <v>5675</v>
      </c>
      <c r="L32" s="678">
        <f t="shared" si="10"/>
        <v>11132</v>
      </c>
      <c r="M32" s="679">
        <f t="shared" si="1"/>
        <v>0.0048759655458632915</v>
      </c>
      <c r="N32" s="678">
        <v>2945</v>
      </c>
      <c r="O32" s="678">
        <v>3372</v>
      </c>
      <c r="P32" s="678">
        <f t="shared" si="11"/>
        <v>6317</v>
      </c>
      <c r="Q32" s="680">
        <f t="shared" si="3"/>
        <v>0.7622289061263259</v>
      </c>
    </row>
    <row r="33" spans="1:17" ht="18.75" customHeight="1" thickBot="1">
      <c r="A33" s="676" t="s">
        <v>64</v>
      </c>
      <c r="B33" s="677">
        <v>567</v>
      </c>
      <c r="C33" s="678">
        <v>529</v>
      </c>
      <c r="D33" s="678">
        <f t="shared" si="8"/>
        <v>1096</v>
      </c>
      <c r="E33" s="679">
        <f t="shared" si="0"/>
        <v>0.002447264355907263</v>
      </c>
      <c r="F33" s="677">
        <v>26</v>
      </c>
      <c r="G33" s="678">
        <v>0</v>
      </c>
      <c r="H33" s="678">
        <f t="shared" si="9"/>
        <v>26</v>
      </c>
      <c r="I33" s="680" t="str">
        <f t="shared" si="2"/>
        <v>  *  </v>
      </c>
      <c r="J33" s="677">
        <v>3395</v>
      </c>
      <c r="K33" s="678">
        <v>3203</v>
      </c>
      <c r="L33" s="678">
        <f t="shared" si="10"/>
        <v>6598</v>
      </c>
      <c r="M33" s="679">
        <f t="shared" si="1"/>
        <v>0.002890012636687567</v>
      </c>
      <c r="N33" s="678">
        <v>2439</v>
      </c>
      <c r="O33" s="678">
        <v>2324</v>
      </c>
      <c r="P33" s="678">
        <f t="shared" si="11"/>
        <v>4763</v>
      </c>
      <c r="Q33" s="680">
        <f t="shared" si="3"/>
        <v>0.38526138988032743</v>
      </c>
    </row>
    <row r="34" spans="1:17" s="670" customFormat="1" ht="18.75" customHeight="1">
      <c r="A34" s="665" t="s">
        <v>182</v>
      </c>
      <c r="B34" s="666">
        <f>SUM(B35:B39)</f>
        <v>30058</v>
      </c>
      <c r="C34" s="667">
        <f>SUM(C35:C39)</f>
        <v>25099</v>
      </c>
      <c r="D34" s="667">
        <f t="shared" si="8"/>
        <v>55157</v>
      </c>
      <c r="E34" s="668">
        <f t="shared" si="0"/>
        <v>0.12316036503538039</v>
      </c>
      <c r="F34" s="666">
        <f>SUM(F35:F39)</f>
        <v>30371</v>
      </c>
      <c r="G34" s="667">
        <f>SUM(G35:G39)</f>
        <v>25261</v>
      </c>
      <c r="H34" s="667">
        <f t="shared" si="9"/>
        <v>55632</v>
      </c>
      <c r="I34" s="669">
        <f t="shared" si="2"/>
        <v>-0.008538251366120186</v>
      </c>
      <c r="J34" s="666">
        <f>SUM(J35:J39)</f>
        <v>163934</v>
      </c>
      <c r="K34" s="667">
        <f>SUM(K35:K39)</f>
        <v>127033</v>
      </c>
      <c r="L34" s="667">
        <f t="shared" si="10"/>
        <v>290967</v>
      </c>
      <c r="M34" s="668">
        <f t="shared" si="1"/>
        <v>0.12744745481343914</v>
      </c>
      <c r="N34" s="666">
        <f>SUM(N35:N39)</f>
        <v>168536</v>
      </c>
      <c r="O34" s="667">
        <f>SUM(O35:O39)</f>
        <v>135191</v>
      </c>
      <c r="P34" s="667">
        <f t="shared" si="11"/>
        <v>303727</v>
      </c>
      <c r="Q34" s="669">
        <f t="shared" si="3"/>
        <v>-0.04201141156367394</v>
      </c>
    </row>
    <row r="35" spans="1:17" ht="18.75" customHeight="1">
      <c r="A35" s="676" t="s">
        <v>47</v>
      </c>
      <c r="B35" s="677">
        <v>12863</v>
      </c>
      <c r="C35" s="678">
        <v>11642</v>
      </c>
      <c r="D35" s="678">
        <f t="shared" si="8"/>
        <v>24505</v>
      </c>
      <c r="E35" s="679">
        <f t="shared" si="0"/>
        <v>0.05471734766560901</v>
      </c>
      <c r="F35" s="677">
        <v>10115</v>
      </c>
      <c r="G35" s="678">
        <v>10155</v>
      </c>
      <c r="H35" s="678">
        <f t="shared" si="9"/>
        <v>20270</v>
      </c>
      <c r="I35" s="680">
        <f t="shared" si="2"/>
        <v>0.20892945239269856</v>
      </c>
      <c r="J35" s="677">
        <v>63484</v>
      </c>
      <c r="K35" s="678">
        <v>57474</v>
      </c>
      <c r="L35" s="678">
        <f t="shared" si="10"/>
        <v>120958</v>
      </c>
      <c r="M35" s="679">
        <f t="shared" si="1"/>
        <v>0.05298122893429141</v>
      </c>
      <c r="N35" s="677">
        <v>54982</v>
      </c>
      <c r="O35" s="678">
        <v>57463</v>
      </c>
      <c r="P35" s="673">
        <f t="shared" si="11"/>
        <v>112445</v>
      </c>
      <c r="Q35" s="680">
        <f t="shared" si="3"/>
        <v>0.07570812397171944</v>
      </c>
    </row>
    <row r="36" spans="1:17" ht="18.75" customHeight="1">
      <c r="A36" s="676" t="s">
        <v>76</v>
      </c>
      <c r="B36" s="677">
        <v>8340</v>
      </c>
      <c r="C36" s="678">
        <v>7741</v>
      </c>
      <c r="D36" s="678">
        <f>C36+B36</f>
        <v>16081</v>
      </c>
      <c r="E36" s="679">
        <f t="shared" si="0"/>
        <v>0.035907352287723265</v>
      </c>
      <c r="F36" s="677">
        <v>9261</v>
      </c>
      <c r="G36" s="678">
        <v>8454</v>
      </c>
      <c r="H36" s="678">
        <f>G36+F36</f>
        <v>17715</v>
      </c>
      <c r="I36" s="680">
        <f t="shared" si="2"/>
        <v>-0.09223821620095962</v>
      </c>
      <c r="J36" s="677">
        <v>48014</v>
      </c>
      <c r="K36" s="678">
        <v>40701</v>
      </c>
      <c r="L36" s="678">
        <f>K36+J36</f>
        <v>88715</v>
      </c>
      <c r="M36" s="679">
        <f t="shared" si="1"/>
        <v>0.038858361785955975</v>
      </c>
      <c r="N36" s="677">
        <v>50195</v>
      </c>
      <c r="O36" s="678">
        <v>41157</v>
      </c>
      <c r="P36" s="673">
        <f>O36+N36</f>
        <v>91352</v>
      </c>
      <c r="Q36" s="680">
        <f t="shared" si="3"/>
        <v>-0.02886636307907875</v>
      </c>
    </row>
    <row r="37" spans="1:17" ht="18.75" customHeight="1">
      <c r="A37" s="676" t="s">
        <v>77</v>
      </c>
      <c r="B37" s="677">
        <v>6376</v>
      </c>
      <c r="C37" s="678">
        <v>5716</v>
      </c>
      <c r="D37" s="678">
        <f>C37+B37</f>
        <v>12092</v>
      </c>
      <c r="E37" s="679">
        <f t="shared" si="0"/>
        <v>0.027000292510611885</v>
      </c>
      <c r="F37" s="677">
        <v>7181</v>
      </c>
      <c r="G37" s="678">
        <v>5724</v>
      </c>
      <c r="H37" s="678">
        <f>G37+F37</f>
        <v>12905</v>
      </c>
      <c r="I37" s="680">
        <f t="shared" si="2"/>
        <v>-0.06299883765982173</v>
      </c>
      <c r="J37" s="677">
        <v>33842</v>
      </c>
      <c r="K37" s="678">
        <v>28858</v>
      </c>
      <c r="L37" s="678">
        <f>K37+J37</f>
        <v>62700</v>
      </c>
      <c r="M37" s="679">
        <f t="shared" si="1"/>
        <v>0.027463442303775457</v>
      </c>
      <c r="N37" s="677">
        <v>35777</v>
      </c>
      <c r="O37" s="678">
        <v>29418</v>
      </c>
      <c r="P37" s="673">
        <f>O37+N37</f>
        <v>65195</v>
      </c>
      <c r="Q37" s="680">
        <f t="shared" si="3"/>
        <v>-0.038269805966715253</v>
      </c>
    </row>
    <row r="38" spans="1:17" ht="18.75" customHeight="1">
      <c r="A38" s="676" t="s">
        <v>49</v>
      </c>
      <c r="B38" s="677">
        <v>1491</v>
      </c>
      <c r="C38" s="678"/>
      <c r="D38" s="678">
        <f t="shared" si="8"/>
        <v>1491</v>
      </c>
      <c r="E38" s="679">
        <f t="shared" si="0"/>
        <v>0.003329262002424935</v>
      </c>
      <c r="F38" s="677">
        <v>1749</v>
      </c>
      <c r="G38" s="678"/>
      <c r="H38" s="678">
        <f t="shared" si="9"/>
        <v>1749</v>
      </c>
      <c r="I38" s="680">
        <f t="shared" si="2"/>
        <v>-0.1475128644939966</v>
      </c>
      <c r="J38" s="677">
        <v>8726</v>
      </c>
      <c r="K38" s="678"/>
      <c r="L38" s="678">
        <f t="shared" si="10"/>
        <v>8726</v>
      </c>
      <c r="M38" s="679">
        <f t="shared" si="1"/>
        <v>0.003822105223967219</v>
      </c>
      <c r="N38" s="677">
        <v>9530</v>
      </c>
      <c r="O38" s="678"/>
      <c r="P38" s="673">
        <f t="shared" si="11"/>
        <v>9530</v>
      </c>
      <c r="Q38" s="680">
        <f t="shared" si="3"/>
        <v>-0.08436516264428118</v>
      </c>
    </row>
    <row r="39" spans="1:17" ht="18.75" customHeight="1" thickBot="1">
      <c r="A39" s="676" t="s">
        <v>64</v>
      </c>
      <c r="B39" s="677">
        <v>988</v>
      </c>
      <c r="C39" s="678">
        <v>0</v>
      </c>
      <c r="D39" s="678">
        <f>C39+B39</f>
        <v>988</v>
      </c>
      <c r="E39" s="679">
        <f t="shared" si="0"/>
        <v>0.002206110569011292</v>
      </c>
      <c r="F39" s="677">
        <v>2065</v>
      </c>
      <c r="G39" s="678">
        <v>928</v>
      </c>
      <c r="H39" s="678">
        <f>G39+F39</f>
        <v>2993</v>
      </c>
      <c r="I39" s="680">
        <f t="shared" si="2"/>
        <v>-0.6698964249916473</v>
      </c>
      <c r="J39" s="677">
        <v>9868</v>
      </c>
      <c r="K39" s="678">
        <v>0</v>
      </c>
      <c r="L39" s="678">
        <f>K39+J39</f>
        <v>9868</v>
      </c>
      <c r="M39" s="679">
        <f t="shared" si="1"/>
        <v>0.004322316565449062</v>
      </c>
      <c r="N39" s="677">
        <v>18052</v>
      </c>
      <c r="O39" s="678">
        <v>7153</v>
      </c>
      <c r="P39" s="673">
        <f>O39+N39</f>
        <v>25205</v>
      </c>
      <c r="Q39" s="680">
        <f t="shared" si="3"/>
        <v>-0.6084903788930768</v>
      </c>
    </row>
    <row r="40" spans="1:17" s="670" customFormat="1" ht="18.75" customHeight="1">
      <c r="A40" s="665" t="s">
        <v>222</v>
      </c>
      <c r="B40" s="666">
        <f>SUM(B41:B47)</f>
        <v>44641</v>
      </c>
      <c r="C40" s="667">
        <f>SUM(C41:C47)</f>
        <v>43512</v>
      </c>
      <c r="D40" s="667">
        <f t="shared" si="8"/>
        <v>88153</v>
      </c>
      <c r="E40" s="668">
        <f t="shared" si="0"/>
        <v>0.19683731274296803</v>
      </c>
      <c r="F40" s="666">
        <f>SUM(F41:F47)</f>
        <v>33258</v>
      </c>
      <c r="G40" s="667">
        <f>SUM(G41:G47)</f>
        <v>33032</v>
      </c>
      <c r="H40" s="667">
        <f t="shared" si="9"/>
        <v>66290</v>
      </c>
      <c r="I40" s="669">
        <f t="shared" si="2"/>
        <v>0.32980841755920953</v>
      </c>
      <c r="J40" s="666">
        <f>SUM(J41:J47)</f>
        <v>231311</v>
      </c>
      <c r="K40" s="667">
        <f>SUM(K41:K47)</f>
        <v>217623</v>
      </c>
      <c r="L40" s="667">
        <f t="shared" si="10"/>
        <v>448934</v>
      </c>
      <c r="M40" s="668">
        <f t="shared" si="1"/>
        <v>0.19663912292190003</v>
      </c>
      <c r="N40" s="666">
        <f>SUM(N41:N47)</f>
        <v>214894</v>
      </c>
      <c r="O40" s="667">
        <f>SUM(O41:O47)</f>
        <v>197333</v>
      </c>
      <c r="P40" s="667">
        <f t="shared" si="11"/>
        <v>412227</v>
      </c>
      <c r="Q40" s="669">
        <f t="shared" si="3"/>
        <v>0.08904559866287265</v>
      </c>
    </row>
    <row r="41" spans="1:17" s="681" customFormat="1" ht="18.75" customHeight="1">
      <c r="A41" s="671" t="s">
        <v>50</v>
      </c>
      <c r="B41" s="672">
        <v>14554</v>
      </c>
      <c r="C41" s="673">
        <v>13890</v>
      </c>
      <c r="D41" s="673">
        <f t="shared" si="8"/>
        <v>28444</v>
      </c>
      <c r="E41" s="674">
        <f t="shared" si="0"/>
        <v>0.06351276217100929</v>
      </c>
      <c r="F41" s="672">
        <v>13472</v>
      </c>
      <c r="G41" s="673">
        <v>13632</v>
      </c>
      <c r="H41" s="673">
        <f t="shared" si="9"/>
        <v>27104</v>
      </c>
      <c r="I41" s="675">
        <f t="shared" si="2"/>
        <v>0.04943919716646983</v>
      </c>
      <c r="J41" s="672">
        <v>76357</v>
      </c>
      <c r="K41" s="673">
        <v>70534</v>
      </c>
      <c r="L41" s="673">
        <f t="shared" si="10"/>
        <v>146891</v>
      </c>
      <c r="M41" s="674">
        <f t="shared" si="1"/>
        <v>0.06434023131489443</v>
      </c>
      <c r="N41" s="673">
        <v>81457</v>
      </c>
      <c r="O41" s="673">
        <v>71314</v>
      </c>
      <c r="P41" s="673">
        <f t="shared" si="11"/>
        <v>152771</v>
      </c>
      <c r="Q41" s="675">
        <f t="shared" si="3"/>
        <v>-0.038488980238395976</v>
      </c>
    </row>
    <row r="42" spans="1:17" s="681" customFormat="1" ht="18.75" customHeight="1">
      <c r="A42" s="671" t="s">
        <v>71</v>
      </c>
      <c r="B42" s="672">
        <v>12159</v>
      </c>
      <c r="C42" s="673">
        <v>11198</v>
      </c>
      <c r="D42" s="673">
        <f aca="true" t="shared" si="12" ref="D42:D47">C42+B42</f>
        <v>23357</v>
      </c>
      <c r="E42" s="674">
        <f t="shared" si="0"/>
        <v>0.05215397222712221</v>
      </c>
      <c r="F42" s="672">
        <v>8476</v>
      </c>
      <c r="G42" s="673">
        <v>8001</v>
      </c>
      <c r="H42" s="673">
        <f aca="true" t="shared" si="13" ref="H42:H47">G42+F42</f>
        <v>16477</v>
      </c>
      <c r="I42" s="675">
        <f t="shared" si="2"/>
        <v>0.4175517387874006</v>
      </c>
      <c r="J42" s="672">
        <v>61319</v>
      </c>
      <c r="K42" s="673">
        <v>55082</v>
      </c>
      <c r="L42" s="673">
        <f aca="true" t="shared" si="14" ref="L42:L47">K42+J42</f>
        <v>116401</v>
      </c>
      <c r="M42" s="674">
        <f t="shared" si="1"/>
        <v>0.05098520171613664</v>
      </c>
      <c r="N42" s="673">
        <v>53876</v>
      </c>
      <c r="O42" s="673">
        <v>48840</v>
      </c>
      <c r="P42" s="673">
        <f aca="true" t="shared" si="15" ref="P42:P47">O42+N42</f>
        <v>102716</v>
      </c>
      <c r="Q42" s="675">
        <f t="shared" si="3"/>
        <v>0.1332314342458818</v>
      </c>
    </row>
    <row r="43" spans="1:17" s="681" customFormat="1" ht="18.75" customHeight="1">
      <c r="A43" s="671" t="s">
        <v>47</v>
      </c>
      <c r="B43" s="672">
        <v>8329</v>
      </c>
      <c r="C43" s="673">
        <v>9439</v>
      </c>
      <c r="D43" s="673">
        <f t="shared" si="12"/>
        <v>17768</v>
      </c>
      <c r="E43" s="674">
        <f t="shared" si="0"/>
        <v>0.0396742637552557</v>
      </c>
      <c r="F43" s="672">
        <v>5189</v>
      </c>
      <c r="G43" s="673">
        <v>6019</v>
      </c>
      <c r="H43" s="673">
        <f t="shared" si="13"/>
        <v>11208</v>
      </c>
      <c r="I43" s="675">
        <f t="shared" si="2"/>
        <v>0.5852962169878657</v>
      </c>
      <c r="J43" s="672">
        <v>43651</v>
      </c>
      <c r="K43" s="673">
        <v>48255</v>
      </c>
      <c r="L43" s="673">
        <f t="shared" si="14"/>
        <v>91906</v>
      </c>
      <c r="M43" s="674">
        <f t="shared" si="1"/>
        <v>0.04025606265344158</v>
      </c>
      <c r="N43" s="673">
        <v>34612</v>
      </c>
      <c r="O43" s="673">
        <v>37777</v>
      </c>
      <c r="P43" s="673">
        <f t="shared" si="15"/>
        <v>72389</v>
      </c>
      <c r="Q43" s="675">
        <f t="shared" si="3"/>
        <v>0.26961278647308284</v>
      </c>
    </row>
    <row r="44" spans="1:17" s="681" customFormat="1" ht="18.75" customHeight="1">
      <c r="A44" s="671" t="s">
        <v>78</v>
      </c>
      <c r="B44" s="672">
        <v>5005</v>
      </c>
      <c r="C44" s="673">
        <v>5229</v>
      </c>
      <c r="D44" s="673">
        <f t="shared" si="12"/>
        <v>10234</v>
      </c>
      <c r="E44" s="674">
        <f t="shared" si="0"/>
        <v>0.02285155421382749</v>
      </c>
      <c r="F44" s="672">
        <v>1726</v>
      </c>
      <c r="G44" s="673">
        <v>1506</v>
      </c>
      <c r="H44" s="673">
        <f t="shared" si="13"/>
        <v>3232</v>
      </c>
      <c r="I44" s="675">
        <f t="shared" si="2"/>
        <v>2.166460396039604</v>
      </c>
      <c r="J44" s="672">
        <v>24762</v>
      </c>
      <c r="K44" s="673">
        <v>23555</v>
      </c>
      <c r="L44" s="673">
        <f t="shared" si="14"/>
        <v>48317</v>
      </c>
      <c r="M44" s="674">
        <f t="shared" si="1"/>
        <v>0.02116349508439424</v>
      </c>
      <c r="N44" s="673">
        <v>18905</v>
      </c>
      <c r="O44" s="673">
        <v>17621</v>
      </c>
      <c r="P44" s="673">
        <f t="shared" si="15"/>
        <v>36526</v>
      </c>
      <c r="Q44" s="675">
        <f t="shared" si="3"/>
        <v>0.32281114822318346</v>
      </c>
    </row>
    <row r="45" spans="1:17" s="681" customFormat="1" ht="18.75" customHeight="1">
      <c r="A45" s="671" t="s">
        <v>83</v>
      </c>
      <c r="B45" s="672">
        <v>2176</v>
      </c>
      <c r="C45" s="673">
        <v>2187</v>
      </c>
      <c r="D45" s="673">
        <f t="shared" si="12"/>
        <v>4363</v>
      </c>
      <c r="E45" s="674">
        <f t="shared" si="0"/>
        <v>0.009742166409510391</v>
      </c>
      <c r="F45" s="672">
        <v>1958</v>
      </c>
      <c r="G45" s="673">
        <v>2015</v>
      </c>
      <c r="H45" s="673">
        <f t="shared" si="13"/>
        <v>3973</v>
      </c>
      <c r="I45" s="675">
        <f t="shared" si="2"/>
        <v>0.09816259753335022</v>
      </c>
      <c r="J45" s="672">
        <v>9573</v>
      </c>
      <c r="K45" s="673">
        <v>9141</v>
      </c>
      <c r="L45" s="673">
        <f t="shared" si="14"/>
        <v>18714</v>
      </c>
      <c r="M45" s="674">
        <f t="shared" si="1"/>
        <v>0.008196983401480923</v>
      </c>
      <c r="N45" s="673">
        <v>11380</v>
      </c>
      <c r="O45" s="673">
        <v>11446</v>
      </c>
      <c r="P45" s="673">
        <f t="shared" si="15"/>
        <v>22826</v>
      </c>
      <c r="Q45" s="675">
        <f t="shared" si="3"/>
        <v>-0.18014544817313594</v>
      </c>
    </row>
    <row r="46" spans="1:17" s="681" customFormat="1" ht="18.75" customHeight="1">
      <c r="A46" s="671" t="s">
        <v>48</v>
      </c>
      <c r="B46" s="672">
        <v>1248</v>
      </c>
      <c r="C46" s="673">
        <v>1364</v>
      </c>
      <c r="D46" s="673">
        <f t="shared" si="12"/>
        <v>2612</v>
      </c>
      <c r="E46" s="674">
        <f t="shared" si="0"/>
        <v>0.005832348994187747</v>
      </c>
      <c r="F46" s="672">
        <v>1375</v>
      </c>
      <c r="G46" s="673">
        <v>1308</v>
      </c>
      <c r="H46" s="673">
        <f t="shared" si="13"/>
        <v>2683</v>
      </c>
      <c r="I46" s="675">
        <f t="shared" si="2"/>
        <v>-0.026462914647782387</v>
      </c>
      <c r="J46" s="672">
        <v>7060</v>
      </c>
      <c r="K46" s="673">
        <v>7722</v>
      </c>
      <c r="L46" s="673">
        <f t="shared" si="14"/>
        <v>14782</v>
      </c>
      <c r="M46" s="674">
        <f t="shared" si="1"/>
        <v>0.006474714579496153</v>
      </c>
      <c r="N46" s="673">
        <v>7418</v>
      </c>
      <c r="O46" s="673">
        <v>7031</v>
      </c>
      <c r="P46" s="673">
        <f t="shared" si="15"/>
        <v>14449</v>
      </c>
      <c r="Q46" s="675">
        <f t="shared" si="3"/>
        <v>0.023046577617828135</v>
      </c>
    </row>
    <row r="47" spans="1:17" s="681" customFormat="1" ht="18.75" customHeight="1" thickBot="1">
      <c r="A47" s="671" t="s">
        <v>64</v>
      </c>
      <c r="B47" s="672">
        <v>1170</v>
      </c>
      <c r="C47" s="673">
        <v>205</v>
      </c>
      <c r="D47" s="673">
        <f t="shared" si="12"/>
        <v>1375</v>
      </c>
      <c r="E47" s="674">
        <f>D47/$D$7</f>
        <v>0.0030702449720551887</v>
      </c>
      <c r="F47" s="672">
        <v>1062</v>
      </c>
      <c r="G47" s="673">
        <v>551</v>
      </c>
      <c r="H47" s="673">
        <f t="shared" si="13"/>
        <v>1613</v>
      </c>
      <c r="I47" s="675">
        <f t="shared" si="2"/>
        <v>-0.1475511469311841</v>
      </c>
      <c r="J47" s="672">
        <v>8589</v>
      </c>
      <c r="K47" s="673">
        <v>3334</v>
      </c>
      <c r="L47" s="673">
        <f t="shared" si="14"/>
        <v>11923</v>
      </c>
      <c r="M47" s="674">
        <f>L47/$L$7</f>
        <v>0.005222434172056057</v>
      </c>
      <c r="N47" s="673">
        <v>7246</v>
      </c>
      <c r="O47" s="673">
        <v>3304</v>
      </c>
      <c r="P47" s="673">
        <f t="shared" si="15"/>
        <v>10550</v>
      </c>
      <c r="Q47" s="675">
        <f t="shared" si="3"/>
        <v>0.13014218009478662</v>
      </c>
    </row>
    <row r="48" spans="1:17" s="670" customFormat="1" ht="18.75" customHeight="1">
      <c r="A48" s="665" t="s">
        <v>196</v>
      </c>
      <c r="B48" s="666">
        <f>SUM(B49:B54)</f>
        <v>4232</v>
      </c>
      <c r="C48" s="667">
        <f>SUM(C49:C54)</f>
        <v>4132</v>
      </c>
      <c r="D48" s="667">
        <f aca="true" t="shared" si="16" ref="D48:D55">C48+B48</f>
        <v>8364</v>
      </c>
      <c r="E48" s="668">
        <f t="shared" si="0"/>
        <v>0.018676021051832435</v>
      </c>
      <c r="F48" s="666">
        <f>SUM(F49:F54)</f>
        <v>4211</v>
      </c>
      <c r="G48" s="667">
        <f>SUM(G49:G54)</f>
        <v>4311</v>
      </c>
      <c r="H48" s="667">
        <f aca="true" t="shared" si="17" ref="H48:H55">G48+F48</f>
        <v>8522</v>
      </c>
      <c r="I48" s="669">
        <f t="shared" si="2"/>
        <v>-0.01854024876789484</v>
      </c>
      <c r="J48" s="666">
        <f>SUM(J49:J54)</f>
        <v>23254</v>
      </c>
      <c r="K48" s="667">
        <f>SUM(K49:K54)</f>
        <v>22707</v>
      </c>
      <c r="L48" s="667">
        <f aca="true" t="shared" si="18" ref="L48:L55">K48+J48</f>
        <v>45961</v>
      </c>
      <c r="M48" s="668">
        <f t="shared" si="1"/>
        <v>0.02013153543419177</v>
      </c>
      <c r="N48" s="666">
        <f>SUM(N49:N54)</f>
        <v>24556</v>
      </c>
      <c r="O48" s="667">
        <f>SUM(O49:O54)</f>
        <v>22698</v>
      </c>
      <c r="P48" s="667">
        <f aca="true" t="shared" si="19" ref="P48:P55">O48+N48</f>
        <v>47254</v>
      </c>
      <c r="Q48" s="669">
        <f t="shared" si="3"/>
        <v>-0.02736276294070339</v>
      </c>
    </row>
    <row r="49" spans="1:17" ht="18.75" customHeight="1">
      <c r="A49" s="671" t="s">
        <v>47</v>
      </c>
      <c r="B49" s="672">
        <v>2109</v>
      </c>
      <c r="C49" s="673">
        <v>2219</v>
      </c>
      <c r="D49" s="673">
        <f t="shared" si="16"/>
        <v>4328</v>
      </c>
      <c r="E49" s="674">
        <f t="shared" si="0"/>
        <v>0.009664014719312622</v>
      </c>
      <c r="F49" s="672">
        <v>1583</v>
      </c>
      <c r="G49" s="673">
        <v>1598</v>
      </c>
      <c r="H49" s="673">
        <f t="shared" si="17"/>
        <v>3181</v>
      </c>
      <c r="I49" s="675">
        <f t="shared" si="2"/>
        <v>0.36057843445457394</v>
      </c>
      <c r="J49" s="672">
        <v>10451</v>
      </c>
      <c r="K49" s="673">
        <v>10668</v>
      </c>
      <c r="L49" s="673">
        <f t="shared" si="18"/>
        <v>21119</v>
      </c>
      <c r="M49" s="674">
        <f t="shared" si="1"/>
        <v>0.009250405709943123</v>
      </c>
      <c r="N49" s="673">
        <v>9034</v>
      </c>
      <c r="O49" s="673">
        <v>7657</v>
      </c>
      <c r="P49" s="673">
        <f t="shared" si="19"/>
        <v>16691</v>
      </c>
      <c r="Q49" s="675">
        <f t="shared" si="3"/>
        <v>0.26529267269786105</v>
      </c>
    </row>
    <row r="50" spans="1:17" ht="18.75" customHeight="1">
      <c r="A50" s="671" t="s">
        <v>71</v>
      </c>
      <c r="B50" s="672">
        <v>852</v>
      </c>
      <c r="C50" s="673">
        <v>843</v>
      </c>
      <c r="D50" s="673">
        <f>C50+B50</f>
        <v>1695</v>
      </c>
      <c r="E50" s="674">
        <f t="shared" si="0"/>
        <v>0.0037847747110062143</v>
      </c>
      <c r="F50" s="672">
        <v>693</v>
      </c>
      <c r="G50" s="673">
        <v>945</v>
      </c>
      <c r="H50" s="673">
        <f>G50+F50</f>
        <v>1638</v>
      </c>
      <c r="I50" s="675">
        <f>IF(ISERROR(D50/H50-1),"         /0",IF(D50/H50&gt;5,"  *  ",(D50/H50-1)))</f>
        <v>0.0347985347985349</v>
      </c>
      <c r="J50" s="672">
        <v>4221</v>
      </c>
      <c r="K50" s="673">
        <v>4206</v>
      </c>
      <c r="L50" s="673">
        <f>K50+J50</f>
        <v>8427</v>
      </c>
      <c r="M50" s="674">
        <f t="shared" si="1"/>
        <v>0.003691139207239486</v>
      </c>
      <c r="N50" s="673">
        <v>4264</v>
      </c>
      <c r="O50" s="673">
        <v>3768</v>
      </c>
      <c r="P50" s="673">
        <f>O50+N50</f>
        <v>8032</v>
      </c>
      <c r="Q50" s="675">
        <f>IF(ISERROR(L50/P50-1),"         /0",IF(L50/P50&gt;5,"  *  ",(L50/P50-1)))</f>
        <v>0.049178286852589626</v>
      </c>
    </row>
    <row r="51" spans="1:17" ht="18.75" customHeight="1">
      <c r="A51" s="671" t="s">
        <v>88</v>
      </c>
      <c r="B51" s="672">
        <v>304</v>
      </c>
      <c r="C51" s="673">
        <v>311</v>
      </c>
      <c r="D51" s="673">
        <f>C51+B51</f>
        <v>615</v>
      </c>
      <c r="E51" s="674">
        <f t="shared" si="0"/>
        <v>0.0013732368420465025</v>
      </c>
      <c r="F51" s="672">
        <v>342</v>
      </c>
      <c r="G51" s="673">
        <v>322</v>
      </c>
      <c r="H51" s="673">
        <f>G51+F51</f>
        <v>664</v>
      </c>
      <c r="I51" s="675">
        <f>IF(ISERROR(D51/H51-1),"         /0",IF(D51/H51&gt;5,"  *  ",(D51/H51-1)))</f>
        <v>-0.0737951807228916</v>
      </c>
      <c r="J51" s="672">
        <v>2322</v>
      </c>
      <c r="K51" s="673">
        <v>2824</v>
      </c>
      <c r="L51" s="673">
        <f>K51+J51</f>
        <v>5146</v>
      </c>
      <c r="M51" s="674">
        <f t="shared" si="1"/>
        <v>0.002254017130705399</v>
      </c>
      <c r="N51" s="673">
        <v>2374</v>
      </c>
      <c r="O51" s="673">
        <v>2749</v>
      </c>
      <c r="P51" s="673">
        <f>O51+N51</f>
        <v>5123</v>
      </c>
      <c r="Q51" s="675">
        <f>IF(ISERROR(L51/P51-1),"         /0",IF(L51/P51&gt;5,"  *  ",(L51/P51-1)))</f>
        <v>0.004489556900253655</v>
      </c>
    </row>
    <row r="52" spans="1:17" ht="18.75" customHeight="1">
      <c r="A52" s="671" t="s">
        <v>89</v>
      </c>
      <c r="B52" s="672">
        <v>277</v>
      </c>
      <c r="C52" s="673">
        <v>312</v>
      </c>
      <c r="D52" s="673">
        <f t="shared" si="16"/>
        <v>589</v>
      </c>
      <c r="E52" s="674">
        <f t="shared" si="0"/>
        <v>0.0013151813007567317</v>
      </c>
      <c r="F52" s="672">
        <v>225</v>
      </c>
      <c r="G52" s="673">
        <v>240</v>
      </c>
      <c r="H52" s="673">
        <f t="shared" si="17"/>
        <v>465</v>
      </c>
      <c r="I52" s="675">
        <f t="shared" si="2"/>
        <v>0.2666666666666666</v>
      </c>
      <c r="J52" s="672">
        <v>1505</v>
      </c>
      <c r="K52" s="673">
        <v>1325</v>
      </c>
      <c r="L52" s="673">
        <f t="shared" si="18"/>
        <v>2830</v>
      </c>
      <c r="M52" s="674">
        <f t="shared" si="1"/>
        <v>0.0012395780178578078</v>
      </c>
      <c r="N52" s="673">
        <v>1439</v>
      </c>
      <c r="O52" s="673">
        <v>1517</v>
      </c>
      <c r="P52" s="673">
        <f t="shared" si="19"/>
        <v>2956</v>
      </c>
      <c r="Q52" s="675">
        <f t="shared" si="3"/>
        <v>-0.04262516914749659</v>
      </c>
    </row>
    <row r="53" spans="1:17" ht="18.75" customHeight="1">
      <c r="A53" s="671" t="s">
        <v>49</v>
      </c>
      <c r="B53" s="672">
        <v>361</v>
      </c>
      <c r="C53" s="673">
        <v>192</v>
      </c>
      <c r="D53" s="673">
        <f>C53+B53</f>
        <v>553</v>
      </c>
      <c r="E53" s="674">
        <f t="shared" si="0"/>
        <v>0.0012347967051247412</v>
      </c>
      <c r="F53" s="672">
        <v>1029</v>
      </c>
      <c r="G53" s="673">
        <v>905</v>
      </c>
      <c r="H53" s="673">
        <f>G53+F53</f>
        <v>1934</v>
      </c>
      <c r="I53" s="675">
        <f t="shared" si="2"/>
        <v>-0.7140641158221304</v>
      </c>
      <c r="J53" s="672">
        <v>2781</v>
      </c>
      <c r="K53" s="673">
        <v>2252</v>
      </c>
      <c r="L53" s="673">
        <f>K53+J53</f>
        <v>5033</v>
      </c>
      <c r="M53" s="674">
        <f t="shared" si="1"/>
        <v>0.002204521612677861</v>
      </c>
      <c r="N53" s="673">
        <v>5079</v>
      </c>
      <c r="O53" s="673">
        <v>5248</v>
      </c>
      <c r="P53" s="673">
        <f>O53+N53</f>
        <v>10327</v>
      </c>
      <c r="Q53" s="675">
        <f t="shared" si="3"/>
        <v>-0.5126367773796843</v>
      </c>
    </row>
    <row r="54" spans="1:17" ht="18.75" customHeight="1" thickBot="1">
      <c r="A54" s="671" t="s">
        <v>64</v>
      </c>
      <c r="B54" s="672">
        <v>329</v>
      </c>
      <c r="C54" s="673">
        <v>255</v>
      </c>
      <c r="D54" s="673">
        <f t="shared" si="16"/>
        <v>584</v>
      </c>
      <c r="E54" s="674">
        <f t="shared" si="0"/>
        <v>0.0013040167735856218</v>
      </c>
      <c r="F54" s="672">
        <v>339</v>
      </c>
      <c r="G54" s="673">
        <v>301</v>
      </c>
      <c r="H54" s="673">
        <f t="shared" si="17"/>
        <v>640</v>
      </c>
      <c r="I54" s="675">
        <f t="shared" si="2"/>
        <v>-0.08750000000000002</v>
      </c>
      <c r="J54" s="672">
        <v>1974</v>
      </c>
      <c r="K54" s="673">
        <v>1432</v>
      </c>
      <c r="L54" s="673">
        <f t="shared" si="18"/>
        <v>3406</v>
      </c>
      <c r="M54" s="674">
        <f t="shared" si="1"/>
        <v>0.0014918737557680895</v>
      </c>
      <c r="N54" s="673">
        <v>2366</v>
      </c>
      <c r="O54" s="673">
        <v>1759</v>
      </c>
      <c r="P54" s="673">
        <f t="shared" si="19"/>
        <v>4125</v>
      </c>
      <c r="Q54" s="675">
        <f t="shared" si="3"/>
        <v>-0.1743030303030303</v>
      </c>
    </row>
    <row r="55" spans="1:17" ht="18.75" customHeight="1" thickBot="1">
      <c r="A55" s="682" t="s">
        <v>202</v>
      </c>
      <c r="B55" s="683">
        <v>835</v>
      </c>
      <c r="C55" s="684">
        <v>292</v>
      </c>
      <c r="D55" s="684">
        <f t="shared" si="16"/>
        <v>1127</v>
      </c>
      <c r="E55" s="685">
        <f t="shared" si="0"/>
        <v>0.0025164844243681437</v>
      </c>
      <c r="F55" s="683">
        <v>524</v>
      </c>
      <c r="G55" s="684">
        <v>141</v>
      </c>
      <c r="H55" s="684">
        <f t="shared" si="17"/>
        <v>665</v>
      </c>
      <c r="I55" s="686">
        <f t="shared" si="2"/>
        <v>0.6947368421052631</v>
      </c>
      <c r="J55" s="683">
        <v>5829</v>
      </c>
      <c r="K55" s="684">
        <v>1829</v>
      </c>
      <c r="L55" s="684">
        <f t="shared" si="18"/>
        <v>7658</v>
      </c>
      <c r="M55" s="685">
        <f t="shared" si="1"/>
        <v>0.003354306876591905</v>
      </c>
      <c r="N55" s="683">
        <v>3675</v>
      </c>
      <c r="O55" s="684">
        <v>1034</v>
      </c>
      <c r="P55" s="684">
        <f t="shared" si="19"/>
        <v>4709</v>
      </c>
      <c r="Q55" s="686">
        <f t="shared" si="3"/>
        <v>0.6262476109577404</v>
      </c>
    </row>
    <row r="56" ht="14.25">
      <c r="A56" s="280" t="s">
        <v>232</v>
      </c>
    </row>
    <row r="57" ht="14.25">
      <c r="A57" s="280" t="s">
        <v>67</v>
      </c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56:Q65536 I56:I65536 Q3:Q6 I3:I6">
    <cfRule type="cellIs" priority="1" dxfId="0" operator="lessThan" stopIfTrue="1">
      <formula>0</formula>
    </cfRule>
  </conditionalFormatting>
  <conditionalFormatting sqref="I7:I55 Q7:Q5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7"/>
  <sheetViews>
    <sheetView showGridLines="0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19.00390625" style="687" customWidth="1"/>
    <col min="2" max="2" width="10.7109375" style="687" customWidth="1"/>
    <col min="3" max="3" width="11.421875" style="687" bestFit="1" customWidth="1"/>
    <col min="4" max="4" width="10.140625" style="687" customWidth="1"/>
    <col min="5" max="5" width="10.8515625" style="687" customWidth="1"/>
    <col min="6" max="6" width="10.28125" style="687" customWidth="1"/>
    <col min="7" max="7" width="11.28125" style="687" customWidth="1"/>
    <col min="8" max="8" width="10.28125" style="687" customWidth="1"/>
    <col min="9" max="9" width="11.421875" style="687" customWidth="1"/>
    <col min="10" max="11" width="9.140625" style="687" customWidth="1"/>
    <col min="12" max="12" width="11.8515625" style="687" customWidth="1"/>
    <col min="13" max="14" width="9.140625" style="687" customWidth="1"/>
    <col min="15" max="15" width="11.7109375" style="687" customWidth="1"/>
    <col min="16" max="16384" width="9.140625" style="687" customWidth="1"/>
  </cols>
  <sheetData>
    <row r="1" spans="8:9" ht="18.75" thickBot="1">
      <c r="H1" s="688" t="s">
        <v>0</v>
      </c>
      <c r="I1" s="689"/>
    </row>
    <row r="2" ht="7.5" customHeight="1" thickBot="1"/>
    <row r="3" spans="1:9" ht="22.5" customHeight="1" thickBot="1">
      <c r="A3" s="690" t="s">
        <v>235</v>
      </c>
      <c r="B3" s="691"/>
      <c r="C3" s="691"/>
      <c r="D3" s="691"/>
      <c r="E3" s="691"/>
      <c r="F3" s="691"/>
      <c r="G3" s="691"/>
      <c r="H3" s="691"/>
      <c r="I3" s="692"/>
    </row>
    <row r="4" spans="1:9" s="697" customFormat="1" ht="14.25" customHeight="1" thickBot="1">
      <c r="A4" s="693" t="s">
        <v>157</v>
      </c>
      <c r="B4" s="694" t="s">
        <v>39</v>
      </c>
      <c r="C4" s="695"/>
      <c r="D4" s="695"/>
      <c r="E4" s="696"/>
      <c r="F4" s="695" t="s">
        <v>40</v>
      </c>
      <c r="G4" s="695"/>
      <c r="H4" s="695"/>
      <c r="I4" s="696"/>
    </row>
    <row r="5" spans="1:9" s="702" customFormat="1" ht="33.75" customHeight="1" thickBot="1">
      <c r="A5" s="698"/>
      <c r="B5" s="699" t="s">
        <v>41</v>
      </c>
      <c r="C5" s="700" t="s">
        <v>42</v>
      </c>
      <c r="D5" s="699" t="s">
        <v>43</v>
      </c>
      <c r="E5" s="701" t="s">
        <v>44</v>
      </c>
      <c r="F5" s="699" t="s">
        <v>45</v>
      </c>
      <c r="G5" s="700" t="s">
        <v>42</v>
      </c>
      <c r="H5" s="699" t="s">
        <v>46</v>
      </c>
      <c r="I5" s="701" t="s">
        <v>44</v>
      </c>
    </row>
    <row r="6" spans="1:9" s="709" customFormat="1" ht="15.75" customHeight="1" thickBot="1">
      <c r="A6" s="703" t="s">
        <v>4</v>
      </c>
      <c r="B6" s="704">
        <f>B7+B15+B26+B33+B40+B45</f>
        <v>41708.939</v>
      </c>
      <c r="C6" s="705">
        <f aca="true" t="shared" si="0" ref="C6:C39">(B6/$B$6)</f>
        <v>1</v>
      </c>
      <c r="D6" s="706">
        <f>D7+D15+D26+D33+D40+D45</f>
        <v>37177.739</v>
      </c>
      <c r="E6" s="707">
        <f>(B6/D6-1)</f>
        <v>0.12187938594114067</v>
      </c>
      <c r="F6" s="708">
        <f>F7+F15+F26+F33+F40+F45</f>
        <v>206345.94600000003</v>
      </c>
      <c r="G6" s="705">
        <f aca="true" t="shared" si="1" ref="G6:G39">(F6/$F$6)</f>
        <v>1</v>
      </c>
      <c r="H6" s="706">
        <f>H7+H15+H26+H33+H40+H45</f>
        <v>179310.94700000001</v>
      </c>
      <c r="I6" s="707">
        <f>(F6/H6-1)</f>
        <v>0.15077160347605556</v>
      </c>
    </row>
    <row r="7" spans="1:15" s="714" customFormat="1" ht="15.75" customHeight="1">
      <c r="A7" s="710" t="s">
        <v>158</v>
      </c>
      <c r="B7" s="711">
        <f>SUM(B8:B14)</f>
        <v>24668.931999999997</v>
      </c>
      <c r="C7" s="712">
        <f t="shared" si="0"/>
        <v>0.5914543163037544</v>
      </c>
      <c r="D7" s="713">
        <f>SUM(D8:D14)</f>
        <v>23661.031999999996</v>
      </c>
      <c r="E7" s="442">
        <f aca="true" t="shared" si="2" ref="E7:E45">IF(ISERROR(B7/D7-1),"         /0",IF(B7/D7&gt;5,"  *  ",(B7/D7-1)))</f>
        <v>0.042597465740294105</v>
      </c>
      <c r="F7" s="711">
        <f>SUM(F8:F14)</f>
        <v>128986.136</v>
      </c>
      <c r="G7" s="712">
        <f t="shared" si="1"/>
        <v>0.6250965356983558</v>
      </c>
      <c r="H7" s="713">
        <f>SUM(H8:H14)</f>
        <v>116523.62900000002</v>
      </c>
      <c r="I7" s="443">
        <f aca="true" t="shared" si="3" ref="I7:I45">IF(ISERROR(F7/H7-1),"         /0",IF(F7/H7&gt;5,"  *  ",(F7/H7-1)))</f>
        <v>0.10695261645172405</v>
      </c>
      <c r="L7" s="715"/>
      <c r="M7" s="715"/>
      <c r="N7" s="715"/>
      <c r="O7" s="715"/>
    </row>
    <row r="8" spans="1:10" ht="15.75" customHeight="1">
      <c r="A8" s="716" t="s">
        <v>159</v>
      </c>
      <c r="B8" s="717">
        <v>17508.864999999998</v>
      </c>
      <c r="C8" s="718">
        <f t="shared" si="0"/>
        <v>0.41978687110693463</v>
      </c>
      <c r="D8" s="719">
        <v>16638.354999999996</v>
      </c>
      <c r="E8" s="720">
        <f t="shared" si="2"/>
        <v>0.052319475092339474</v>
      </c>
      <c r="F8" s="721">
        <v>93980.556</v>
      </c>
      <c r="G8" s="718">
        <f t="shared" si="1"/>
        <v>0.4554514291257265</v>
      </c>
      <c r="H8" s="719">
        <v>83287.97300000001</v>
      </c>
      <c r="I8" s="720">
        <f t="shared" si="3"/>
        <v>0.12838087679237886</v>
      </c>
      <c r="J8" s="722"/>
    </row>
    <row r="9" spans="1:10" ht="15.75" customHeight="1">
      <c r="A9" s="716" t="s">
        <v>161</v>
      </c>
      <c r="B9" s="717">
        <v>3933.31</v>
      </c>
      <c r="C9" s="718">
        <f t="shared" si="0"/>
        <v>0.0943037654350306</v>
      </c>
      <c r="D9" s="719">
        <v>4015.996</v>
      </c>
      <c r="E9" s="720">
        <f t="shared" si="2"/>
        <v>-0.020589163933430243</v>
      </c>
      <c r="F9" s="721">
        <v>19754.205</v>
      </c>
      <c r="G9" s="718">
        <f t="shared" si="1"/>
        <v>0.09573342914137019</v>
      </c>
      <c r="H9" s="719">
        <v>19873.332999999995</v>
      </c>
      <c r="I9" s="720">
        <f t="shared" si="3"/>
        <v>-0.005994364407821973</v>
      </c>
      <c r="J9" s="722"/>
    </row>
    <row r="10" spans="1:10" ht="15.75" customHeight="1">
      <c r="A10" s="716" t="s">
        <v>163</v>
      </c>
      <c r="B10" s="717">
        <v>901.068</v>
      </c>
      <c r="C10" s="718">
        <f t="shared" si="0"/>
        <v>0.021603714254155446</v>
      </c>
      <c r="D10" s="719">
        <v>935.345</v>
      </c>
      <c r="E10" s="720">
        <f t="shared" si="2"/>
        <v>-0.03664637112509295</v>
      </c>
      <c r="F10" s="721">
        <v>4306.735000000001</v>
      </c>
      <c r="G10" s="718">
        <f t="shared" si="1"/>
        <v>0.020871430156422847</v>
      </c>
      <c r="H10" s="719">
        <v>3846.8150000000005</v>
      </c>
      <c r="I10" s="720">
        <f t="shared" si="3"/>
        <v>0.1195586478684314</v>
      </c>
      <c r="J10" s="722"/>
    </row>
    <row r="11" spans="1:10" ht="15.75" customHeight="1">
      <c r="A11" s="716" t="s">
        <v>167</v>
      </c>
      <c r="B11" s="717">
        <v>473.091</v>
      </c>
      <c r="C11" s="718">
        <f t="shared" si="0"/>
        <v>0.011342676446408767</v>
      </c>
      <c r="D11" s="719">
        <v>383.551</v>
      </c>
      <c r="E11" s="720">
        <f t="shared" si="2"/>
        <v>0.23345004966744987</v>
      </c>
      <c r="F11" s="721">
        <v>2221.842</v>
      </c>
      <c r="G11" s="718">
        <f t="shared" si="1"/>
        <v>0.01076755828292357</v>
      </c>
      <c r="H11" s="719">
        <v>1807.8439999999996</v>
      </c>
      <c r="I11" s="720">
        <f t="shared" si="3"/>
        <v>0.22900095362210493</v>
      </c>
      <c r="J11" s="722"/>
    </row>
    <row r="12" spans="1:10" ht="15.75" customHeight="1">
      <c r="A12" s="716" t="s">
        <v>162</v>
      </c>
      <c r="B12" s="717">
        <v>242.48299999999998</v>
      </c>
      <c r="C12" s="718">
        <f t="shared" si="0"/>
        <v>0.005813693798348598</v>
      </c>
      <c r="D12" s="719">
        <v>180.02300000000002</v>
      </c>
      <c r="E12" s="720">
        <f t="shared" si="2"/>
        <v>0.3469556667759117</v>
      </c>
      <c r="F12" s="721">
        <v>1167.976</v>
      </c>
      <c r="G12" s="718">
        <f t="shared" si="1"/>
        <v>0.00566028081792312</v>
      </c>
      <c r="H12" s="719">
        <v>885.075</v>
      </c>
      <c r="I12" s="720">
        <f t="shared" si="3"/>
        <v>0.31963505917577617</v>
      </c>
      <c r="J12" s="722"/>
    </row>
    <row r="13" spans="1:10" ht="15.75" customHeight="1">
      <c r="A13" s="716" t="s">
        <v>168</v>
      </c>
      <c r="B13" s="717">
        <v>162.582</v>
      </c>
      <c r="C13" s="718">
        <f t="shared" si="0"/>
        <v>0.0038980133251531523</v>
      </c>
      <c r="D13" s="719">
        <v>118.85299999999998</v>
      </c>
      <c r="E13" s="720">
        <f t="shared" si="2"/>
        <v>0.36792508392720435</v>
      </c>
      <c r="F13" s="721">
        <v>738.9010000000002</v>
      </c>
      <c r="G13" s="718">
        <f t="shared" si="1"/>
        <v>0.003580884501602954</v>
      </c>
      <c r="H13" s="719">
        <v>652.0989999999999</v>
      </c>
      <c r="I13" s="720">
        <f t="shared" si="3"/>
        <v>0.13311169009613621</v>
      </c>
      <c r="J13" s="722"/>
    </row>
    <row r="14" spans="1:10" ht="15.75" customHeight="1" thickBot="1">
      <c r="A14" s="716" t="s">
        <v>146</v>
      </c>
      <c r="B14" s="717">
        <v>1447.5329999999997</v>
      </c>
      <c r="C14" s="718">
        <f t="shared" si="0"/>
        <v>0.034705581937723225</v>
      </c>
      <c r="D14" s="719">
        <v>1388.9089999999999</v>
      </c>
      <c r="E14" s="720">
        <f t="shared" si="2"/>
        <v>0.04220866881847529</v>
      </c>
      <c r="F14" s="721">
        <v>6815.921000000002</v>
      </c>
      <c r="G14" s="718">
        <f t="shared" si="1"/>
        <v>0.03303152367238657</v>
      </c>
      <c r="H14" s="719">
        <v>6170.49</v>
      </c>
      <c r="I14" s="720">
        <f t="shared" si="3"/>
        <v>0.10459963471296474</v>
      </c>
      <c r="J14" s="722"/>
    </row>
    <row r="15" spans="1:10" s="697" customFormat="1" ht="15.75" customHeight="1">
      <c r="A15" s="723" t="s">
        <v>170</v>
      </c>
      <c r="B15" s="724">
        <f>SUM(B16:B25)</f>
        <v>6923.238999999999</v>
      </c>
      <c r="C15" s="725">
        <f t="shared" si="0"/>
        <v>0.165989333845198</v>
      </c>
      <c r="D15" s="726">
        <f>SUM(D16:D25)</f>
        <v>5936.548000000001</v>
      </c>
      <c r="E15" s="727">
        <f t="shared" si="2"/>
        <v>0.16620618581707713</v>
      </c>
      <c r="F15" s="724">
        <f>SUM(F16:F25)</f>
        <v>32364.020000000004</v>
      </c>
      <c r="G15" s="728">
        <f t="shared" si="1"/>
        <v>0.15684349815140056</v>
      </c>
      <c r="H15" s="729">
        <f>SUM(H16:H25)</f>
        <v>27350.904</v>
      </c>
      <c r="I15" s="727">
        <f t="shared" si="3"/>
        <v>0.18328885948340146</v>
      </c>
      <c r="J15" s="730"/>
    </row>
    <row r="16" spans="1:10" ht="15.75" customHeight="1">
      <c r="A16" s="731" t="s">
        <v>172</v>
      </c>
      <c r="B16" s="732">
        <v>1679.016</v>
      </c>
      <c r="C16" s="718">
        <f t="shared" si="0"/>
        <v>0.040255543302120445</v>
      </c>
      <c r="D16" s="733">
        <v>1368.126</v>
      </c>
      <c r="E16" s="720">
        <f t="shared" si="2"/>
        <v>0.2272378421285759</v>
      </c>
      <c r="F16" s="734">
        <v>8635.841</v>
      </c>
      <c r="G16" s="718">
        <f t="shared" si="1"/>
        <v>0.041851275333512</v>
      </c>
      <c r="H16" s="733">
        <v>4406.936</v>
      </c>
      <c r="I16" s="720">
        <f t="shared" si="3"/>
        <v>0.959602090885822</v>
      </c>
      <c r="J16" s="722"/>
    </row>
    <row r="17" spans="1:10" ht="15.75" customHeight="1">
      <c r="A17" s="731" t="s">
        <v>171</v>
      </c>
      <c r="B17" s="732">
        <v>956.0419999999999</v>
      </c>
      <c r="C17" s="718">
        <f t="shared" si="0"/>
        <v>0.02292175305634123</v>
      </c>
      <c r="D17" s="733">
        <v>863.436</v>
      </c>
      <c r="E17" s="720">
        <f t="shared" si="2"/>
        <v>0.10725288266877908</v>
      </c>
      <c r="F17" s="734">
        <v>4487.073000000001</v>
      </c>
      <c r="G17" s="718">
        <f t="shared" si="1"/>
        <v>0.02174538965742511</v>
      </c>
      <c r="H17" s="733">
        <v>4106.747</v>
      </c>
      <c r="I17" s="720">
        <f t="shared" si="3"/>
        <v>0.09261003904063259</v>
      </c>
      <c r="J17" s="722"/>
    </row>
    <row r="18" spans="1:10" ht="15.75" customHeight="1">
      <c r="A18" s="731" t="s">
        <v>176</v>
      </c>
      <c r="B18" s="732">
        <v>755.953</v>
      </c>
      <c r="C18" s="718">
        <f t="shared" si="0"/>
        <v>0.018124484058441286</v>
      </c>
      <c r="D18" s="733">
        <v>499.78600000000006</v>
      </c>
      <c r="E18" s="720">
        <f>IF(ISERROR(B18/D18-1),"         /0",IF(B18/D18&gt;5,"  *  ",(B18/D18-1)))</f>
        <v>0.5125533728435767</v>
      </c>
      <c r="F18" s="734">
        <v>3605.382000000001</v>
      </c>
      <c r="G18" s="718">
        <f t="shared" si="1"/>
        <v>0.017472511914530177</v>
      </c>
      <c r="H18" s="733">
        <v>2590.6889999999994</v>
      </c>
      <c r="I18" s="720">
        <f>IF(ISERROR(F18/H18-1),"         /0",IF(F18/H18&gt;5,"  *  ",(F18/H18-1)))</f>
        <v>0.39166916600178636</v>
      </c>
      <c r="J18" s="722"/>
    </row>
    <row r="19" spans="1:10" ht="15.75" customHeight="1">
      <c r="A19" s="731" t="s">
        <v>236</v>
      </c>
      <c r="B19" s="732">
        <v>704.3140000000001</v>
      </c>
      <c r="C19" s="718">
        <f t="shared" si="0"/>
        <v>0.0168864041350944</v>
      </c>
      <c r="D19" s="733">
        <v>473.47900000000004</v>
      </c>
      <c r="E19" s="720">
        <f t="shared" si="2"/>
        <v>0.4875295419649024</v>
      </c>
      <c r="F19" s="734">
        <v>2713.058</v>
      </c>
      <c r="G19" s="718">
        <f t="shared" si="1"/>
        <v>0.013148104203607663</v>
      </c>
      <c r="H19" s="733">
        <v>2756.17</v>
      </c>
      <c r="I19" s="720">
        <f t="shared" si="3"/>
        <v>-0.015641995958159405</v>
      </c>
      <c r="J19" s="722"/>
    </row>
    <row r="20" spans="1:10" ht="15.75" customHeight="1">
      <c r="A20" s="731" t="s">
        <v>174</v>
      </c>
      <c r="B20" s="732">
        <v>619.663</v>
      </c>
      <c r="C20" s="718">
        <f t="shared" si="0"/>
        <v>0.01485683920178358</v>
      </c>
      <c r="D20" s="733">
        <v>397.398</v>
      </c>
      <c r="E20" s="720">
        <f t="shared" si="2"/>
        <v>0.5593007513877775</v>
      </c>
      <c r="F20" s="734">
        <v>2804.37</v>
      </c>
      <c r="G20" s="718">
        <f t="shared" si="1"/>
        <v>0.013590623195475812</v>
      </c>
      <c r="H20" s="733">
        <v>1593.5520000000001</v>
      </c>
      <c r="I20" s="720">
        <f t="shared" si="3"/>
        <v>0.7598233380523507</v>
      </c>
      <c r="J20" s="722"/>
    </row>
    <row r="21" spans="1:10" ht="15.75" customHeight="1">
      <c r="A21" s="731" t="s">
        <v>175</v>
      </c>
      <c r="B21" s="732">
        <v>527.078</v>
      </c>
      <c r="C21" s="718">
        <f t="shared" si="0"/>
        <v>0.012637051256566369</v>
      </c>
      <c r="D21" s="733">
        <v>147.252</v>
      </c>
      <c r="E21" s="720">
        <f t="shared" si="2"/>
        <v>2.579428462771303</v>
      </c>
      <c r="F21" s="734">
        <v>2186.0270000000005</v>
      </c>
      <c r="G21" s="718">
        <f t="shared" si="1"/>
        <v>0.01059399054052654</v>
      </c>
      <c r="H21" s="733">
        <v>1204.77</v>
      </c>
      <c r="I21" s="720">
        <f t="shared" si="3"/>
        <v>0.814476622093844</v>
      </c>
      <c r="J21" s="722"/>
    </row>
    <row r="22" spans="1:10" ht="15.75" customHeight="1">
      <c r="A22" s="731" t="s">
        <v>173</v>
      </c>
      <c r="B22" s="732">
        <v>439.334</v>
      </c>
      <c r="C22" s="718">
        <f t="shared" si="0"/>
        <v>0.010533329557963583</v>
      </c>
      <c r="D22" s="733">
        <v>1302.6229999999998</v>
      </c>
      <c r="E22" s="720">
        <f t="shared" si="2"/>
        <v>-0.6627312737453583</v>
      </c>
      <c r="F22" s="734">
        <v>1944.799</v>
      </c>
      <c r="G22" s="718">
        <f t="shared" si="1"/>
        <v>0.00942494406941244</v>
      </c>
      <c r="H22" s="733">
        <v>6168.933000000001</v>
      </c>
      <c r="I22" s="720">
        <f t="shared" si="3"/>
        <v>-0.6847430503784042</v>
      </c>
      <c r="J22" s="722"/>
    </row>
    <row r="23" spans="1:10" ht="15.75" customHeight="1">
      <c r="A23" s="731" t="s">
        <v>177</v>
      </c>
      <c r="B23" s="732">
        <v>390.113</v>
      </c>
      <c r="C23" s="718">
        <f t="shared" si="0"/>
        <v>0.009353222818734373</v>
      </c>
      <c r="D23" s="733">
        <v>300.077</v>
      </c>
      <c r="E23" s="720">
        <f t="shared" si="2"/>
        <v>0.3000429889661653</v>
      </c>
      <c r="F23" s="734">
        <v>2438.718</v>
      </c>
      <c r="G23" s="718">
        <f t="shared" si="1"/>
        <v>0.011818589350914602</v>
      </c>
      <c r="H23" s="733">
        <v>1581.7630000000001</v>
      </c>
      <c r="I23" s="720">
        <f t="shared" si="3"/>
        <v>0.5417720606690128</v>
      </c>
      <c r="J23" s="722"/>
    </row>
    <row r="24" spans="1:10" ht="15.75" customHeight="1">
      <c r="A24" s="731" t="s">
        <v>179</v>
      </c>
      <c r="B24" s="732">
        <v>211.539</v>
      </c>
      <c r="C24" s="718">
        <f t="shared" si="0"/>
        <v>0.005071790485967528</v>
      </c>
      <c r="D24" s="733">
        <v>210.361</v>
      </c>
      <c r="E24" s="720">
        <f t="shared" si="2"/>
        <v>0.005599897319370051</v>
      </c>
      <c r="F24" s="734">
        <v>800.53</v>
      </c>
      <c r="G24" s="718">
        <f t="shared" si="1"/>
        <v>0.003879552835993201</v>
      </c>
      <c r="H24" s="733">
        <v>1316.6109999999994</v>
      </c>
      <c r="I24" s="720">
        <f t="shared" si="3"/>
        <v>-0.39197682534932465</v>
      </c>
      <c r="J24" s="722"/>
    </row>
    <row r="25" spans="1:10" ht="15.75" customHeight="1" thickBot="1">
      <c r="A25" s="731" t="s">
        <v>146</v>
      </c>
      <c r="B25" s="732">
        <v>640.187</v>
      </c>
      <c r="C25" s="718">
        <f t="shared" si="0"/>
        <v>0.015348915972185243</v>
      </c>
      <c r="D25" s="733">
        <v>374.01</v>
      </c>
      <c r="E25" s="720">
        <f t="shared" si="2"/>
        <v>0.7116841795673914</v>
      </c>
      <c r="F25" s="734">
        <v>2748.2219999999998</v>
      </c>
      <c r="G25" s="718">
        <f t="shared" si="1"/>
        <v>0.013318517050003005</v>
      </c>
      <c r="H25" s="733">
        <v>1624.7330000000002</v>
      </c>
      <c r="I25" s="720">
        <f t="shared" si="3"/>
        <v>0.6914914635204674</v>
      </c>
      <c r="J25" s="722"/>
    </row>
    <row r="26" spans="1:10" s="697" customFormat="1" ht="15.75" customHeight="1">
      <c r="A26" s="723" t="s">
        <v>182</v>
      </c>
      <c r="B26" s="724">
        <f>SUM(B27:B32)</f>
        <v>3822.772</v>
      </c>
      <c r="C26" s="728">
        <f t="shared" si="0"/>
        <v>0.09165354218192892</v>
      </c>
      <c r="D26" s="735">
        <f>SUM(D27:D32)</f>
        <v>3297.112</v>
      </c>
      <c r="E26" s="727">
        <f t="shared" si="2"/>
        <v>0.15943043487755348</v>
      </c>
      <c r="F26" s="729">
        <f>SUM(F27:F32)</f>
        <v>18873.045000000002</v>
      </c>
      <c r="G26" s="728">
        <f t="shared" si="1"/>
        <v>0.09146312474682686</v>
      </c>
      <c r="H26" s="735">
        <f>SUM(H27:H32)</f>
        <v>15453.690000000002</v>
      </c>
      <c r="I26" s="727">
        <f t="shared" si="3"/>
        <v>0.22126463000098995</v>
      </c>
      <c r="J26" s="730"/>
    </row>
    <row r="27" spans="1:10" ht="15.75" customHeight="1">
      <c r="A27" s="716" t="s">
        <v>237</v>
      </c>
      <c r="B27" s="717">
        <v>1846.12</v>
      </c>
      <c r="C27" s="718">
        <f t="shared" si="0"/>
        <v>0.044261974633303426</v>
      </c>
      <c r="D27" s="719">
        <v>1341.901</v>
      </c>
      <c r="E27" s="720">
        <f t="shared" si="2"/>
        <v>0.375749775877654</v>
      </c>
      <c r="F27" s="721">
        <v>8822.76</v>
      </c>
      <c r="G27" s="718">
        <f t="shared" si="1"/>
        <v>0.04275712787689078</v>
      </c>
      <c r="H27" s="719">
        <v>6248.596</v>
      </c>
      <c r="I27" s="720">
        <f t="shared" si="3"/>
        <v>0.41195878242088324</v>
      </c>
      <c r="J27" s="722"/>
    </row>
    <row r="28" spans="1:10" ht="15.75" customHeight="1">
      <c r="A28" s="716" t="s">
        <v>183</v>
      </c>
      <c r="B28" s="717">
        <v>611.758</v>
      </c>
      <c r="C28" s="718">
        <f t="shared" si="0"/>
        <v>0.014667311484475786</v>
      </c>
      <c r="D28" s="719">
        <v>558.529</v>
      </c>
      <c r="E28" s="720">
        <f t="shared" si="2"/>
        <v>0.09530212397207682</v>
      </c>
      <c r="F28" s="721">
        <v>3217.5</v>
      </c>
      <c r="G28" s="718">
        <f t="shared" si="1"/>
        <v>0.015592746367791493</v>
      </c>
      <c r="H28" s="719">
        <v>2718.7610000000004</v>
      </c>
      <c r="I28" s="720">
        <f t="shared" si="3"/>
        <v>0.1834434876769233</v>
      </c>
      <c r="J28" s="722"/>
    </row>
    <row r="29" spans="1:10" ht="15.75" customHeight="1">
      <c r="A29" s="716" t="s">
        <v>238</v>
      </c>
      <c r="B29" s="717">
        <v>455.03099999999995</v>
      </c>
      <c r="C29" s="718">
        <f t="shared" si="0"/>
        <v>0.010909675741212212</v>
      </c>
      <c r="D29" s="719">
        <v>636.315</v>
      </c>
      <c r="E29" s="720">
        <f t="shared" si="2"/>
        <v>-0.2848966313853989</v>
      </c>
      <c r="F29" s="721">
        <v>2118.491</v>
      </c>
      <c r="G29" s="718">
        <f t="shared" si="1"/>
        <v>0.010266695523061063</v>
      </c>
      <c r="H29" s="719">
        <v>2459.7560000000003</v>
      </c>
      <c r="I29" s="720">
        <f t="shared" si="3"/>
        <v>-0.13873937089695088</v>
      </c>
      <c r="J29" s="722"/>
    </row>
    <row r="30" spans="1:10" ht="15.75" customHeight="1">
      <c r="A30" s="716" t="s">
        <v>184</v>
      </c>
      <c r="B30" s="717">
        <v>303.519</v>
      </c>
      <c r="C30" s="718">
        <f t="shared" si="0"/>
        <v>0.007277073147317414</v>
      </c>
      <c r="D30" s="719">
        <v>291.132</v>
      </c>
      <c r="E30" s="720">
        <f t="shared" si="2"/>
        <v>0.04254771031696958</v>
      </c>
      <c r="F30" s="721">
        <v>1443.2959999999998</v>
      </c>
      <c r="G30" s="718">
        <f t="shared" si="1"/>
        <v>0.006994544976425171</v>
      </c>
      <c r="H30" s="719">
        <v>1288.695</v>
      </c>
      <c r="I30" s="720">
        <f t="shared" si="3"/>
        <v>0.119967098498869</v>
      </c>
      <c r="J30" s="722"/>
    </row>
    <row r="31" spans="1:10" ht="15.75" customHeight="1">
      <c r="A31" s="716" t="s">
        <v>185</v>
      </c>
      <c r="B31" s="717">
        <v>202.67900000000003</v>
      </c>
      <c r="C31" s="718">
        <f t="shared" si="0"/>
        <v>0.004859365998257593</v>
      </c>
      <c r="D31" s="719">
        <v>24.435</v>
      </c>
      <c r="E31" s="720" t="str">
        <f t="shared" si="2"/>
        <v>  *  </v>
      </c>
      <c r="F31" s="721">
        <v>916.1409999999998</v>
      </c>
      <c r="G31" s="718">
        <f t="shared" si="1"/>
        <v>0.004439830380772296</v>
      </c>
      <c r="H31" s="719">
        <v>169.876</v>
      </c>
      <c r="I31" s="720" t="str">
        <f t="shared" si="3"/>
        <v>  *  </v>
      </c>
      <c r="J31" s="722"/>
    </row>
    <row r="32" spans="1:10" ht="15.75" customHeight="1" thickBot="1">
      <c r="A32" s="716" t="s">
        <v>146</v>
      </c>
      <c r="B32" s="717">
        <v>403.665</v>
      </c>
      <c r="C32" s="718">
        <f t="shared" si="0"/>
        <v>0.009678141177362484</v>
      </c>
      <c r="D32" s="719">
        <v>444.8</v>
      </c>
      <c r="E32" s="720">
        <f t="shared" si="2"/>
        <v>-0.09247976618705034</v>
      </c>
      <c r="F32" s="721">
        <v>2354.857</v>
      </c>
      <c r="G32" s="718">
        <f t="shared" si="1"/>
        <v>0.011412179621886051</v>
      </c>
      <c r="H32" s="719">
        <v>2568.006000000001</v>
      </c>
      <c r="I32" s="720">
        <f t="shared" si="3"/>
        <v>-0.0830017531111692</v>
      </c>
      <c r="J32" s="722"/>
    </row>
    <row r="33" spans="1:10" s="697" customFormat="1" ht="15.75" customHeight="1">
      <c r="A33" s="723" t="s">
        <v>188</v>
      </c>
      <c r="B33" s="724">
        <f>SUM(B34:B39)</f>
        <v>4914.862</v>
      </c>
      <c r="C33" s="728">
        <f t="shared" si="0"/>
        <v>0.11783713798138093</v>
      </c>
      <c r="D33" s="735">
        <f>SUM(D34:D39)</f>
        <v>3665.9929999999995</v>
      </c>
      <c r="E33" s="727">
        <f t="shared" si="2"/>
        <v>0.3406632254889741</v>
      </c>
      <c r="F33" s="729">
        <f>SUM(F34:F39)</f>
        <v>19904.228999999996</v>
      </c>
      <c r="G33" s="728">
        <f t="shared" si="1"/>
        <v>0.09646048001350117</v>
      </c>
      <c r="H33" s="735">
        <f>SUM(H34:H39)</f>
        <v>15921.811999999998</v>
      </c>
      <c r="I33" s="727">
        <f t="shared" si="3"/>
        <v>0.25012335279426723</v>
      </c>
      <c r="J33" s="730"/>
    </row>
    <row r="34" spans="1:10" ht="15.75" customHeight="1">
      <c r="A34" s="716" t="s">
        <v>189</v>
      </c>
      <c r="B34" s="717">
        <v>2558.241</v>
      </c>
      <c r="C34" s="718">
        <f t="shared" si="0"/>
        <v>0.06133555686947587</v>
      </c>
      <c r="D34" s="719">
        <v>1759.554</v>
      </c>
      <c r="E34" s="720">
        <f t="shared" si="2"/>
        <v>0.45391445786830054</v>
      </c>
      <c r="F34" s="721">
        <v>11402.592999999997</v>
      </c>
      <c r="G34" s="718">
        <f t="shared" si="1"/>
        <v>0.0552595930331483</v>
      </c>
      <c r="H34" s="719">
        <v>7468.980999999996</v>
      </c>
      <c r="I34" s="720">
        <f t="shared" si="3"/>
        <v>0.5266597946895304</v>
      </c>
      <c r="J34" s="722"/>
    </row>
    <row r="35" spans="1:10" ht="15.75" customHeight="1">
      <c r="A35" s="716" t="s">
        <v>190</v>
      </c>
      <c r="B35" s="717">
        <v>1122.69</v>
      </c>
      <c r="C35" s="718">
        <f t="shared" si="0"/>
        <v>0.026917251479353144</v>
      </c>
      <c r="D35" s="719">
        <v>1401.03</v>
      </c>
      <c r="E35" s="720">
        <f>IF(ISERROR(B35/D35-1),"         /0",IF(B35/D35&gt;5,"  *  ",(B35/D35-1)))</f>
        <v>-0.19866812273827106</v>
      </c>
      <c r="F35" s="721">
        <v>4741.748</v>
      </c>
      <c r="G35" s="718">
        <f t="shared" si="1"/>
        <v>0.022979603388961174</v>
      </c>
      <c r="H35" s="719">
        <v>5858.861000000001</v>
      </c>
      <c r="I35" s="720">
        <f>IF(ISERROR(F35/H35-1),"         /0",IF(F35/H35&gt;5,"  *  ",(F35/H35-1)))</f>
        <v>-0.19067067814034178</v>
      </c>
      <c r="J35" s="722"/>
    </row>
    <row r="36" spans="1:10" ht="15.75" customHeight="1">
      <c r="A36" s="716" t="s">
        <v>193</v>
      </c>
      <c r="B36" s="717">
        <v>319.07699999999994</v>
      </c>
      <c r="C36" s="718">
        <f t="shared" si="0"/>
        <v>0.007650086711627931</v>
      </c>
      <c r="D36" s="719">
        <v>107.16399999999999</v>
      </c>
      <c r="E36" s="720">
        <f t="shared" si="2"/>
        <v>1.9774644470157887</v>
      </c>
      <c r="F36" s="721">
        <v>792.069</v>
      </c>
      <c r="G36" s="718">
        <f t="shared" si="1"/>
        <v>0.003838548880432087</v>
      </c>
      <c r="H36" s="719">
        <v>544.867</v>
      </c>
      <c r="I36" s="720">
        <f t="shared" si="3"/>
        <v>0.4536923689634351</v>
      </c>
      <c r="J36" s="722"/>
    </row>
    <row r="37" spans="1:10" ht="15.75" customHeight="1">
      <c r="A37" s="716" t="s">
        <v>191</v>
      </c>
      <c r="B37" s="717">
        <v>229.92299999999997</v>
      </c>
      <c r="C37" s="718">
        <f t="shared" si="0"/>
        <v>0.00551255931012774</v>
      </c>
      <c r="D37" s="719">
        <v>116.56400000000001</v>
      </c>
      <c r="E37" s="720">
        <f t="shared" si="2"/>
        <v>0.9725043752788165</v>
      </c>
      <c r="F37" s="721">
        <v>783.3119999999999</v>
      </c>
      <c r="G37" s="718">
        <f t="shared" si="1"/>
        <v>0.00379611044066744</v>
      </c>
      <c r="H37" s="719">
        <v>501.24899999999997</v>
      </c>
      <c r="I37" s="720">
        <f t="shared" si="3"/>
        <v>0.5627203246290764</v>
      </c>
      <c r="J37" s="722"/>
    </row>
    <row r="38" spans="1:10" ht="15.75" customHeight="1">
      <c r="A38" s="716" t="s">
        <v>192</v>
      </c>
      <c r="B38" s="717">
        <v>95.27799999999999</v>
      </c>
      <c r="C38" s="718">
        <f t="shared" si="0"/>
        <v>0.0022843544401836735</v>
      </c>
      <c r="D38" s="719">
        <v>93.608</v>
      </c>
      <c r="E38" s="720">
        <f t="shared" si="2"/>
        <v>0.017840355525168716</v>
      </c>
      <c r="F38" s="721">
        <v>321.74</v>
      </c>
      <c r="G38" s="718">
        <f t="shared" si="1"/>
        <v>0.001559226174474976</v>
      </c>
      <c r="H38" s="719">
        <v>434.97199999999987</v>
      </c>
      <c r="I38" s="720">
        <f t="shared" si="3"/>
        <v>-0.26032020451891136</v>
      </c>
      <c r="J38" s="722"/>
    </row>
    <row r="39" spans="1:10" ht="15.75" customHeight="1" thickBot="1">
      <c r="A39" s="716" t="s">
        <v>146</v>
      </c>
      <c r="B39" s="717">
        <v>589.653</v>
      </c>
      <c r="C39" s="718">
        <f t="shared" si="0"/>
        <v>0.014137329170612565</v>
      </c>
      <c r="D39" s="719">
        <v>188.07300000000004</v>
      </c>
      <c r="E39" s="720">
        <f t="shared" si="2"/>
        <v>2.1352347226874664</v>
      </c>
      <c r="F39" s="721">
        <v>1862.7669999999991</v>
      </c>
      <c r="G39" s="718">
        <f t="shared" si="1"/>
        <v>0.0090273980958172</v>
      </c>
      <c r="H39" s="719">
        <v>1112.8820000000005</v>
      </c>
      <c r="I39" s="720">
        <f t="shared" si="3"/>
        <v>0.6738225616013183</v>
      </c>
      <c r="J39" s="722"/>
    </row>
    <row r="40" spans="1:10" s="697" customFormat="1" ht="15.75" customHeight="1">
      <c r="A40" s="723" t="s">
        <v>196</v>
      </c>
      <c r="B40" s="724">
        <f>SUM(B41:B44)</f>
        <v>1328.766</v>
      </c>
      <c r="C40" s="728">
        <f aca="true" t="shared" si="4" ref="C40:C45">(B40/$B$6)</f>
        <v>0.03185806284835009</v>
      </c>
      <c r="D40" s="735">
        <f>SUM(D41:D44)</f>
        <v>572.379</v>
      </c>
      <c r="E40" s="727">
        <f t="shared" si="2"/>
        <v>1.321479299555015</v>
      </c>
      <c r="F40" s="729">
        <f>SUM(F41:F44)</f>
        <v>5931.593</v>
      </c>
      <c r="G40" s="728">
        <f aca="true" t="shared" si="5" ref="G40:G45">(F40/$F$6)</f>
        <v>0.0287458664198811</v>
      </c>
      <c r="H40" s="735">
        <f>SUM(H41:H44)</f>
        <v>3861.4060000000004</v>
      </c>
      <c r="I40" s="727">
        <f t="shared" si="3"/>
        <v>0.5361225936873768</v>
      </c>
      <c r="J40" s="730"/>
    </row>
    <row r="41" spans="1:10" ht="15.75" customHeight="1">
      <c r="A41" s="716" t="s">
        <v>198</v>
      </c>
      <c r="B41" s="717">
        <v>429.67</v>
      </c>
      <c r="C41" s="718">
        <f t="shared" si="4"/>
        <v>0.010301628626899382</v>
      </c>
      <c r="D41" s="719">
        <v>432.241</v>
      </c>
      <c r="E41" s="720">
        <f t="shared" si="2"/>
        <v>-0.005948070636519809</v>
      </c>
      <c r="F41" s="721">
        <v>2479.786</v>
      </c>
      <c r="G41" s="718">
        <f t="shared" si="5"/>
        <v>0.012017614341693923</v>
      </c>
      <c r="H41" s="736">
        <v>2612.2930000000006</v>
      </c>
      <c r="I41" s="720">
        <f t="shared" si="3"/>
        <v>-0.05072440189519345</v>
      </c>
      <c r="J41" s="722"/>
    </row>
    <row r="42" spans="1:10" ht="15.75" customHeight="1">
      <c r="A42" s="716" t="s">
        <v>197</v>
      </c>
      <c r="B42" s="717">
        <v>62.918</v>
      </c>
      <c r="C42" s="718">
        <f t="shared" si="4"/>
        <v>0.0015085015708503158</v>
      </c>
      <c r="D42" s="719">
        <v>51.801</v>
      </c>
      <c r="E42" s="720">
        <f t="shared" si="2"/>
        <v>0.21460975656840597</v>
      </c>
      <c r="F42" s="721">
        <v>419.68899999999996</v>
      </c>
      <c r="G42" s="718">
        <f t="shared" si="5"/>
        <v>0.0020339095976230127</v>
      </c>
      <c r="H42" s="736">
        <v>853.288</v>
      </c>
      <c r="I42" s="720">
        <f t="shared" si="3"/>
        <v>-0.5081508236375059</v>
      </c>
      <c r="J42" s="722"/>
    </row>
    <row r="43" spans="1:10" ht="15.75" customHeight="1">
      <c r="A43" s="716" t="s">
        <v>199</v>
      </c>
      <c r="B43" s="717">
        <v>45.287</v>
      </c>
      <c r="C43" s="718">
        <f t="shared" si="4"/>
        <v>0.0010857864305778672</v>
      </c>
      <c r="D43" s="719">
        <v>86.06</v>
      </c>
      <c r="E43" s="720">
        <f t="shared" si="2"/>
        <v>-0.47377411108528933</v>
      </c>
      <c r="F43" s="721">
        <v>174.35300000000004</v>
      </c>
      <c r="G43" s="718">
        <f t="shared" si="5"/>
        <v>0.0008449548119544835</v>
      </c>
      <c r="H43" s="736">
        <v>198.144</v>
      </c>
      <c r="I43" s="720">
        <f t="shared" si="3"/>
        <v>-0.12006924257105922</v>
      </c>
      <c r="J43" s="722"/>
    </row>
    <row r="44" spans="1:10" ht="15.75" customHeight="1" thickBot="1">
      <c r="A44" s="716" t="s">
        <v>146</v>
      </c>
      <c r="B44" s="717">
        <v>790.891</v>
      </c>
      <c r="C44" s="718">
        <f t="shared" si="4"/>
        <v>0.018962146220022524</v>
      </c>
      <c r="D44" s="719">
        <v>2.277</v>
      </c>
      <c r="E44" s="720" t="str">
        <f t="shared" si="2"/>
        <v>  *  </v>
      </c>
      <c r="F44" s="721">
        <v>2857.765</v>
      </c>
      <c r="G44" s="718">
        <f t="shared" si="5"/>
        <v>0.013849387668609683</v>
      </c>
      <c r="H44" s="736">
        <v>197.68099999999998</v>
      </c>
      <c r="I44" s="720" t="str">
        <f t="shared" si="3"/>
        <v>  *  </v>
      </c>
      <c r="J44" s="722"/>
    </row>
    <row r="45" spans="1:10" ht="15.75" customHeight="1" thickBot="1">
      <c r="A45" s="737" t="s">
        <v>202</v>
      </c>
      <c r="B45" s="738">
        <v>50.367999999999995</v>
      </c>
      <c r="C45" s="739">
        <f t="shared" si="4"/>
        <v>0.001207606839387595</v>
      </c>
      <c r="D45" s="740">
        <v>44.675</v>
      </c>
      <c r="E45" s="741">
        <f t="shared" si="2"/>
        <v>0.12743144935646322</v>
      </c>
      <c r="F45" s="738">
        <v>286.923</v>
      </c>
      <c r="G45" s="739">
        <f t="shared" si="5"/>
        <v>0.0013904949700344487</v>
      </c>
      <c r="H45" s="740">
        <v>199.506</v>
      </c>
      <c r="I45" s="741">
        <f t="shared" si="3"/>
        <v>0.4381672731647168</v>
      </c>
      <c r="J45" s="722"/>
    </row>
    <row r="46" ht="14.25">
      <c r="A46" s="280" t="s">
        <v>239</v>
      </c>
    </row>
    <row r="47" ht="14.25">
      <c r="A47" s="280" t="s">
        <v>240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6:I65536 E46:E65536 G4:G5 C4:C5 I3:I5 E3:E5">
    <cfRule type="cellIs" priority="1" dxfId="0" operator="lessThan" stopIfTrue="1">
      <formula>0</formula>
    </cfRule>
  </conditionalFormatting>
  <conditionalFormatting sqref="E6:E45 I6:I4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92" zoomScaleNormal="92" zoomScalePageLayoutView="0" workbookViewId="0" topLeftCell="A1">
      <selection activeCell="B5" sqref="B5:D5"/>
    </sheetView>
  </sheetViews>
  <sheetFormatPr defaultColWidth="9.140625" defaultRowHeight="12.75"/>
  <cols>
    <col min="1" max="1" width="24.00390625" style="742" customWidth="1"/>
    <col min="2" max="2" width="8.421875" style="742" bestFit="1" customWidth="1"/>
    <col min="3" max="3" width="9.28125" style="742" bestFit="1" customWidth="1"/>
    <col min="4" max="4" width="8.421875" style="742" customWidth="1"/>
    <col min="5" max="5" width="10.8515625" style="742" bestFit="1" customWidth="1"/>
    <col min="6" max="6" width="8.421875" style="742" bestFit="1" customWidth="1"/>
    <col min="7" max="7" width="9.28125" style="742" bestFit="1" customWidth="1"/>
    <col min="8" max="8" width="8.421875" style="742" bestFit="1" customWidth="1"/>
    <col min="9" max="9" width="9.28125" style="742" customWidth="1"/>
    <col min="10" max="10" width="10.00390625" style="742" customWidth="1"/>
    <col min="11" max="11" width="9.8515625" style="742" customWidth="1"/>
    <col min="12" max="12" width="9.00390625" style="742" customWidth="1"/>
    <col min="13" max="13" width="10.8515625" style="742" bestFit="1" customWidth="1"/>
    <col min="14" max="14" width="9.140625" style="742" customWidth="1"/>
    <col min="15" max="15" width="10.00390625" style="742" customWidth="1"/>
    <col min="16" max="16" width="9.28125" style="742" customWidth="1"/>
    <col min="17" max="17" width="9.7109375" style="742" customWidth="1"/>
    <col min="18" max="16384" width="9.140625" style="742" customWidth="1"/>
  </cols>
  <sheetData>
    <row r="1" spans="16:17" ht="18.75" thickBot="1">
      <c r="P1" s="743" t="s">
        <v>0</v>
      </c>
      <c r="Q1" s="744"/>
    </row>
    <row r="2" ht="6" customHeight="1" thickBot="1"/>
    <row r="3" spans="1:17" ht="24" customHeight="1" thickBot="1">
      <c r="A3" s="745" t="s">
        <v>241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7"/>
    </row>
    <row r="4" spans="1:17" ht="15.75" customHeight="1" thickBot="1">
      <c r="A4" s="748" t="s">
        <v>205</v>
      </c>
      <c r="B4" s="749" t="s">
        <v>39</v>
      </c>
      <c r="C4" s="750"/>
      <c r="D4" s="750"/>
      <c r="E4" s="750"/>
      <c r="F4" s="750"/>
      <c r="G4" s="750"/>
      <c r="H4" s="750"/>
      <c r="I4" s="751"/>
      <c r="J4" s="749" t="s">
        <v>40</v>
      </c>
      <c r="K4" s="750"/>
      <c r="L4" s="750"/>
      <c r="M4" s="750"/>
      <c r="N4" s="750"/>
      <c r="O4" s="750"/>
      <c r="P4" s="750"/>
      <c r="Q4" s="751"/>
    </row>
    <row r="5" spans="1:17" s="759" customFormat="1" ht="26.25" customHeight="1">
      <c r="A5" s="752"/>
      <c r="B5" s="753" t="s">
        <v>41</v>
      </c>
      <c r="C5" s="754"/>
      <c r="D5" s="754"/>
      <c r="E5" s="755" t="s">
        <v>42</v>
      </c>
      <c r="F5" s="753" t="s">
        <v>43</v>
      </c>
      <c r="G5" s="754"/>
      <c r="H5" s="754"/>
      <c r="I5" s="756" t="s">
        <v>44</v>
      </c>
      <c r="J5" s="757" t="s">
        <v>206</v>
      </c>
      <c r="K5" s="758"/>
      <c r="L5" s="758"/>
      <c r="M5" s="755" t="s">
        <v>42</v>
      </c>
      <c r="N5" s="757" t="s">
        <v>207</v>
      </c>
      <c r="O5" s="758"/>
      <c r="P5" s="758"/>
      <c r="Q5" s="755" t="s">
        <v>44</v>
      </c>
    </row>
    <row r="6" spans="1:17" s="765" customFormat="1" ht="14.25" thickBot="1">
      <c r="A6" s="760"/>
      <c r="B6" s="761" t="s">
        <v>14</v>
      </c>
      <c r="C6" s="762" t="s">
        <v>15</v>
      </c>
      <c r="D6" s="762" t="s">
        <v>13</v>
      </c>
      <c r="E6" s="763"/>
      <c r="F6" s="761" t="s">
        <v>14</v>
      </c>
      <c r="G6" s="762" t="s">
        <v>15</v>
      </c>
      <c r="H6" s="762" t="s">
        <v>13</v>
      </c>
      <c r="I6" s="764"/>
      <c r="J6" s="761" t="s">
        <v>14</v>
      </c>
      <c r="K6" s="762" t="s">
        <v>15</v>
      </c>
      <c r="L6" s="762" t="s">
        <v>13</v>
      </c>
      <c r="M6" s="763"/>
      <c r="N6" s="761" t="s">
        <v>14</v>
      </c>
      <c r="O6" s="762" t="s">
        <v>15</v>
      </c>
      <c r="P6" s="762" t="s">
        <v>13</v>
      </c>
      <c r="Q6" s="763"/>
    </row>
    <row r="7" spans="1:17" s="772" customFormat="1" ht="18" customHeight="1" thickBot="1">
      <c r="A7" s="766" t="s">
        <v>4</v>
      </c>
      <c r="B7" s="767">
        <f>B8+B12+B20+B26+B32+B37</f>
        <v>25369.495999999996</v>
      </c>
      <c r="C7" s="768">
        <f>C8+C12+C20+C26+C32+C37</f>
        <v>16339.443000000001</v>
      </c>
      <c r="D7" s="769">
        <f aca="true" t="shared" si="0" ref="D7:D13">C7+B7</f>
        <v>41708.939</v>
      </c>
      <c r="E7" s="770">
        <f aca="true" t="shared" si="1" ref="E7:E37">D7/$D$7</f>
        <v>1</v>
      </c>
      <c r="F7" s="767">
        <f>F8+F12+F20+F26+F32+F37</f>
        <v>24819.529</v>
      </c>
      <c r="G7" s="768">
        <f>G8+G12+G20+G26+G32+G37</f>
        <v>12358.21</v>
      </c>
      <c r="H7" s="769">
        <f aca="true" t="shared" si="2" ref="H7:H13">G7+F7</f>
        <v>37177.739</v>
      </c>
      <c r="I7" s="771">
        <f>IF(ISERROR(D7/H7-1),"         /0",(D7/H7-1))</f>
        <v>0.12187938594114067</v>
      </c>
      <c r="J7" s="767">
        <f>J8+J12+J20+J26+J32+J37</f>
        <v>129520.11699999994</v>
      </c>
      <c r="K7" s="768">
        <f>K8+K12+K20+K26+K32+K37</f>
        <v>76825.829</v>
      </c>
      <c r="L7" s="769">
        <f aca="true" t="shared" si="3" ref="L7:L13">K7+J7</f>
        <v>206345.94599999994</v>
      </c>
      <c r="M7" s="770">
        <f aca="true" t="shared" si="4" ref="M7:M37">L7/$L$7</f>
        <v>1</v>
      </c>
      <c r="N7" s="767">
        <f>N8+N12+N20+N26+N32+N37</f>
        <v>121271.90399999998</v>
      </c>
      <c r="O7" s="768">
        <f>O8+O12+O20+O26+O32+O37</f>
        <v>58039.04300000001</v>
      </c>
      <c r="P7" s="769">
        <f aca="true" t="shared" si="5" ref="P7:P13">O7+N7</f>
        <v>179310.947</v>
      </c>
      <c r="Q7" s="771">
        <f>IF(ISERROR(L7/P7-1),"         /0",(L7/P7-1))</f>
        <v>0.15077160347605534</v>
      </c>
    </row>
    <row r="8" spans="1:17" s="778" customFormat="1" ht="18" customHeight="1">
      <c r="A8" s="773" t="s">
        <v>208</v>
      </c>
      <c r="B8" s="774">
        <f>SUM(B9:B11)</f>
        <v>16420.979</v>
      </c>
      <c r="C8" s="775">
        <f>SUM(C9:C11)</f>
        <v>8247.953</v>
      </c>
      <c r="D8" s="775">
        <f t="shared" si="0"/>
        <v>24668.932</v>
      </c>
      <c r="E8" s="776">
        <f t="shared" si="1"/>
        <v>0.5914543163037544</v>
      </c>
      <c r="F8" s="774">
        <f>SUM(F9:F11)</f>
        <v>16995.955</v>
      </c>
      <c r="G8" s="775">
        <f>SUM(G9:G11)</f>
        <v>6665.076999999998</v>
      </c>
      <c r="H8" s="775">
        <f t="shared" si="2"/>
        <v>23661.032</v>
      </c>
      <c r="I8" s="777">
        <f>IF(ISERROR(D8/H8-1),"         /0",IF(D8/H8&gt;5,"  *  ",(D8/H8-1)))</f>
        <v>0.042597465740294105</v>
      </c>
      <c r="J8" s="774">
        <f>SUM(J9:J11)</f>
        <v>88580.72899999995</v>
      </c>
      <c r="K8" s="775">
        <f>SUM(K9:K11)</f>
        <v>40405.407</v>
      </c>
      <c r="L8" s="775">
        <f t="shared" si="3"/>
        <v>128986.13599999994</v>
      </c>
      <c r="M8" s="776">
        <f t="shared" si="4"/>
        <v>0.6250965356983557</v>
      </c>
      <c r="N8" s="774">
        <f>SUM(N9:N11)</f>
        <v>84448.83099999999</v>
      </c>
      <c r="O8" s="775">
        <f>SUM(O9:O11)</f>
        <v>32074.79800000001</v>
      </c>
      <c r="P8" s="775">
        <f t="shared" si="5"/>
        <v>116523.629</v>
      </c>
      <c r="Q8" s="777">
        <f>IF(ISERROR(L8/P8-1),"         /0",IF(L8/P8&gt;5,"  *  ",(L8/P8-1)))</f>
        <v>0.1069526164517236</v>
      </c>
    </row>
    <row r="9" spans="1:17" ht="18" customHeight="1">
      <c r="A9" s="779" t="s">
        <v>209</v>
      </c>
      <c r="B9" s="780">
        <v>16235.036999999998</v>
      </c>
      <c r="C9" s="781">
        <v>8173.764</v>
      </c>
      <c r="D9" s="781">
        <f t="shared" si="0"/>
        <v>24408.801</v>
      </c>
      <c r="E9" s="782">
        <f t="shared" si="1"/>
        <v>0.5852174997786446</v>
      </c>
      <c r="F9" s="780">
        <v>16585.648</v>
      </c>
      <c r="G9" s="781">
        <v>6354.917999999999</v>
      </c>
      <c r="H9" s="781">
        <f t="shared" si="2"/>
        <v>22940.566</v>
      </c>
      <c r="I9" s="783">
        <f aca="true" t="shared" si="6" ref="I9:I37">IF(ISERROR(D9/H9-1),"         /0",IF(D9/H9&gt;5,"  *  ",(D9/H9-1)))</f>
        <v>0.06400169028087621</v>
      </c>
      <c r="J9" s="780">
        <v>87818.78599999995</v>
      </c>
      <c r="K9" s="781">
        <v>40027.498</v>
      </c>
      <c r="L9" s="781">
        <f t="shared" si="3"/>
        <v>127846.28399999996</v>
      </c>
      <c r="M9" s="782">
        <f t="shared" si="4"/>
        <v>0.6195725502646899</v>
      </c>
      <c r="N9" s="781">
        <v>82792.859</v>
      </c>
      <c r="O9" s="781">
        <v>30537.64100000001</v>
      </c>
      <c r="P9" s="781">
        <f t="shared" si="5"/>
        <v>113330.5</v>
      </c>
      <c r="Q9" s="783">
        <f aca="true" t="shared" si="7" ref="Q9:Q37">IF(ISERROR(L9/P9-1),"         /0",IF(L9/P9&gt;5,"  *  ",(L9/P9-1)))</f>
        <v>0.12808364915005188</v>
      </c>
    </row>
    <row r="10" spans="1:17" ht="18" customHeight="1">
      <c r="A10" s="779" t="s">
        <v>210</v>
      </c>
      <c r="B10" s="780">
        <v>108.086</v>
      </c>
      <c r="C10" s="781">
        <v>58.638</v>
      </c>
      <c r="D10" s="781">
        <f t="shared" si="0"/>
        <v>166.724</v>
      </c>
      <c r="E10" s="782">
        <f t="shared" si="1"/>
        <v>0.003997320574373757</v>
      </c>
      <c r="F10" s="780">
        <v>91.791</v>
      </c>
      <c r="G10" s="781">
        <v>29.237</v>
      </c>
      <c r="H10" s="781">
        <f t="shared" si="2"/>
        <v>121.02799999999999</v>
      </c>
      <c r="I10" s="783">
        <f t="shared" si="6"/>
        <v>0.37756552202796057</v>
      </c>
      <c r="J10" s="780">
        <v>447.3770000000001</v>
      </c>
      <c r="K10" s="781">
        <v>304.289</v>
      </c>
      <c r="L10" s="781">
        <f t="shared" si="3"/>
        <v>751.6660000000002</v>
      </c>
      <c r="M10" s="782">
        <f t="shared" si="4"/>
        <v>0.0036427466328803008</v>
      </c>
      <c r="N10" s="781">
        <v>522.358</v>
      </c>
      <c r="O10" s="781">
        <v>137.25900000000001</v>
      </c>
      <c r="P10" s="781">
        <f t="shared" si="5"/>
        <v>659.617</v>
      </c>
      <c r="Q10" s="783">
        <f t="shared" si="7"/>
        <v>0.13954916262012684</v>
      </c>
    </row>
    <row r="11" spans="1:17" ht="18" customHeight="1" thickBot="1">
      <c r="A11" s="784" t="s">
        <v>211</v>
      </c>
      <c r="B11" s="785">
        <v>77.856</v>
      </c>
      <c r="C11" s="786">
        <v>15.551</v>
      </c>
      <c r="D11" s="786">
        <f t="shared" si="0"/>
        <v>93.407</v>
      </c>
      <c r="E11" s="787">
        <f t="shared" si="1"/>
        <v>0.002239495950736124</v>
      </c>
      <c r="F11" s="785">
        <v>318.51599999999996</v>
      </c>
      <c r="G11" s="786">
        <v>280.92199999999997</v>
      </c>
      <c r="H11" s="786">
        <f t="shared" si="2"/>
        <v>599.4379999999999</v>
      </c>
      <c r="I11" s="783">
        <f t="shared" si="6"/>
        <v>-0.844175711249537</v>
      </c>
      <c r="J11" s="785">
        <v>314.566</v>
      </c>
      <c r="K11" s="786">
        <v>73.62</v>
      </c>
      <c r="L11" s="786">
        <f t="shared" si="3"/>
        <v>388.186</v>
      </c>
      <c r="M11" s="787">
        <f t="shared" si="4"/>
        <v>0.001881238800785551</v>
      </c>
      <c r="N11" s="786">
        <v>1133.6140000000003</v>
      </c>
      <c r="O11" s="786">
        <v>1399.8979999999997</v>
      </c>
      <c r="P11" s="786">
        <f t="shared" si="5"/>
        <v>2533.5119999999997</v>
      </c>
      <c r="Q11" s="783">
        <f t="shared" si="7"/>
        <v>-0.8467794902885797</v>
      </c>
    </row>
    <row r="12" spans="1:17" s="778" customFormat="1" ht="18" customHeight="1">
      <c r="A12" s="773" t="s">
        <v>170</v>
      </c>
      <c r="B12" s="774">
        <f>SUM(B13:B19)</f>
        <v>2516.057</v>
      </c>
      <c r="C12" s="775">
        <f>SUM(C13:C19)</f>
        <v>4407.182000000001</v>
      </c>
      <c r="D12" s="775">
        <f t="shared" si="0"/>
        <v>6923.2390000000005</v>
      </c>
      <c r="E12" s="776">
        <f t="shared" si="1"/>
        <v>0.16598933384519804</v>
      </c>
      <c r="F12" s="774">
        <f>SUM(F13:F19)</f>
        <v>2607.8540000000003</v>
      </c>
      <c r="G12" s="775">
        <f>SUM(G13:G19)</f>
        <v>3328.694000000001</v>
      </c>
      <c r="H12" s="775">
        <f t="shared" si="2"/>
        <v>5936.548000000001</v>
      </c>
      <c r="I12" s="777">
        <f t="shared" si="6"/>
        <v>0.16620618581707758</v>
      </c>
      <c r="J12" s="774">
        <f>SUM(J13:J19)</f>
        <v>10957.498</v>
      </c>
      <c r="K12" s="775">
        <f>SUM(K13:K19)</f>
        <v>21406.522</v>
      </c>
      <c r="L12" s="775">
        <f t="shared" si="3"/>
        <v>32364.02</v>
      </c>
      <c r="M12" s="776">
        <f t="shared" si="4"/>
        <v>0.1568434981514006</v>
      </c>
      <c r="N12" s="774">
        <f>SUM(N13:N19)</f>
        <v>12044.482999999998</v>
      </c>
      <c r="O12" s="775">
        <f>SUM(O13:O19)</f>
        <v>15306.421000000004</v>
      </c>
      <c r="P12" s="775">
        <f t="shared" si="5"/>
        <v>27350.904000000002</v>
      </c>
      <c r="Q12" s="777">
        <f t="shared" si="7"/>
        <v>0.18328885948340123</v>
      </c>
    </row>
    <row r="13" spans="1:17" ht="18" customHeight="1">
      <c r="A13" s="788" t="s">
        <v>212</v>
      </c>
      <c r="B13" s="789">
        <v>571.631</v>
      </c>
      <c r="C13" s="790">
        <v>1973.6660000000002</v>
      </c>
      <c r="D13" s="790">
        <f t="shared" si="0"/>
        <v>2545.297</v>
      </c>
      <c r="E13" s="791">
        <f t="shared" si="1"/>
        <v>0.06102521572174253</v>
      </c>
      <c r="F13" s="789">
        <v>692.31</v>
      </c>
      <c r="G13" s="790">
        <v>1290.643</v>
      </c>
      <c r="H13" s="790">
        <f t="shared" si="2"/>
        <v>1982.953</v>
      </c>
      <c r="I13" s="792">
        <f t="shared" si="6"/>
        <v>0.283589172310186</v>
      </c>
      <c r="J13" s="789">
        <v>2549.7140000000004</v>
      </c>
      <c r="K13" s="790">
        <v>10284.897000000003</v>
      </c>
      <c r="L13" s="790">
        <f t="shared" si="3"/>
        <v>12834.611000000003</v>
      </c>
      <c r="M13" s="791">
        <f t="shared" si="4"/>
        <v>0.06219948222292677</v>
      </c>
      <c r="N13" s="790">
        <v>3037.4489999999996</v>
      </c>
      <c r="O13" s="790">
        <v>4553.7750000000015</v>
      </c>
      <c r="P13" s="790">
        <f t="shared" si="5"/>
        <v>7591.224000000001</v>
      </c>
      <c r="Q13" s="792">
        <f t="shared" si="7"/>
        <v>0.6907169384015017</v>
      </c>
    </row>
    <row r="14" spans="1:17" ht="18" customHeight="1">
      <c r="A14" s="788" t="s">
        <v>216</v>
      </c>
      <c r="B14" s="789">
        <v>436.273</v>
      </c>
      <c r="C14" s="790">
        <v>1181.652</v>
      </c>
      <c r="D14" s="790">
        <f aca="true" t="shared" si="8" ref="D14:D24">C14+B14</f>
        <v>1617.9250000000002</v>
      </c>
      <c r="E14" s="791">
        <f t="shared" si="1"/>
        <v>0.038790845290981875</v>
      </c>
      <c r="F14" s="789">
        <v>176.3</v>
      </c>
      <c r="G14" s="790">
        <v>760.415</v>
      </c>
      <c r="H14" s="790">
        <f aca="true" t="shared" si="9" ref="H14:H19">G14+F14</f>
        <v>936.7149999999999</v>
      </c>
      <c r="I14" s="792">
        <f t="shared" si="6"/>
        <v>0.7272329363787282</v>
      </c>
      <c r="J14" s="789">
        <v>1829.496</v>
      </c>
      <c r="K14" s="790">
        <v>4997.934</v>
      </c>
      <c r="L14" s="790">
        <f aca="true" t="shared" si="10" ref="L14:L19">K14+J14</f>
        <v>6827.43</v>
      </c>
      <c r="M14" s="791">
        <f t="shared" si="4"/>
        <v>0.03308729893825974</v>
      </c>
      <c r="N14" s="790">
        <v>668.3190000000001</v>
      </c>
      <c r="O14" s="790">
        <v>4059.192000000001</v>
      </c>
      <c r="P14" s="790">
        <f aca="true" t="shared" si="11" ref="P14:P19">O14+N14</f>
        <v>4727.511000000001</v>
      </c>
      <c r="Q14" s="792">
        <f t="shared" si="7"/>
        <v>0.4441912456681747</v>
      </c>
    </row>
    <row r="15" spans="1:17" ht="18" customHeight="1">
      <c r="A15" s="788" t="s">
        <v>213</v>
      </c>
      <c r="B15" s="789">
        <v>777.94</v>
      </c>
      <c r="C15" s="790">
        <v>503.501</v>
      </c>
      <c r="D15" s="790">
        <f t="shared" si="8"/>
        <v>1281.441</v>
      </c>
      <c r="E15" s="791">
        <f t="shared" si="1"/>
        <v>0.03072341399046377</v>
      </c>
      <c r="F15" s="789">
        <v>537.865</v>
      </c>
      <c r="G15" s="790">
        <v>621.6890000000001</v>
      </c>
      <c r="H15" s="790">
        <f t="shared" si="9"/>
        <v>1159.554</v>
      </c>
      <c r="I15" s="792">
        <f t="shared" si="6"/>
        <v>0.10511541506475752</v>
      </c>
      <c r="J15" s="789">
        <v>3190.8059999999996</v>
      </c>
      <c r="K15" s="790">
        <v>2653.564</v>
      </c>
      <c r="L15" s="790">
        <f t="shared" si="10"/>
        <v>5844.369999999999</v>
      </c>
      <c r="M15" s="791">
        <f t="shared" si="4"/>
        <v>0.028323163664189462</v>
      </c>
      <c r="N15" s="790">
        <v>2579.036</v>
      </c>
      <c r="O15" s="790">
        <v>2934.749</v>
      </c>
      <c r="P15" s="790">
        <f t="shared" si="11"/>
        <v>5513.785</v>
      </c>
      <c r="Q15" s="792">
        <f t="shared" si="7"/>
        <v>0.059956091867927164</v>
      </c>
    </row>
    <row r="16" spans="1:17" ht="18" customHeight="1">
      <c r="A16" s="788" t="s">
        <v>215</v>
      </c>
      <c r="B16" s="789">
        <v>177.381</v>
      </c>
      <c r="C16" s="790">
        <v>351.43800000000005</v>
      </c>
      <c r="D16" s="790">
        <f t="shared" si="8"/>
        <v>528.8190000000001</v>
      </c>
      <c r="E16" s="791">
        <f t="shared" si="1"/>
        <v>0.012678792908158132</v>
      </c>
      <c r="F16" s="789">
        <v>55.982</v>
      </c>
      <c r="G16" s="790">
        <v>93.36700000000002</v>
      </c>
      <c r="H16" s="790">
        <f t="shared" si="9"/>
        <v>149.34900000000002</v>
      </c>
      <c r="I16" s="792">
        <f t="shared" si="6"/>
        <v>2.54082719000462</v>
      </c>
      <c r="J16" s="789">
        <v>684.719</v>
      </c>
      <c r="K16" s="790">
        <v>1507.663</v>
      </c>
      <c r="L16" s="790">
        <f t="shared" si="10"/>
        <v>2192.382</v>
      </c>
      <c r="M16" s="791">
        <f t="shared" si="4"/>
        <v>0.010624788334828739</v>
      </c>
      <c r="N16" s="790">
        <v>264.05800000000005</v>
      </c>
      <c r="O16" s="790">
        <v>948.4140000000001</v>
      </c>
      <c r="P16" s="790">
        <f t="shared" si="11"/>
        <v>1212.4720000000002</v>
      </c>
      <c r="Q16" s="792">
        <f t="shared" si="7"/>
        <v>0.8081918592759252</v>
      </c>
    </row>
    <row r="17" spans="1:17" ht="18" customHeight="1">
      <c r="A17" s="788" t="s">
        <v>214</v>
      </c>
      <c r="B17" s="789">
        <v>336.849</v>
      </c>
      <c r="C17" s="790">
        <v>132.402</v>
      </c>
      <c r="D17" s="790">
        <f t="shared" si="8"/>
        <v>469.251</v>
      </c>
      <c r="E17" s="791">
        <f t="shared" si="1"/>
        <v>0.011250609851283918</v>
      </c>
      <c r="F17" s="789">
        <v>988.721</v>
      </c>
      <c r="G17" s="790">
        <v>391.875</v>
      </c>
      <c r="H17" s="790">
        <f t="shared" si="9"/>
        <v>1380.596</v>
      </c>
      <c r="I17" s="792">
        <f t="shared" si="6"/>
        <v>-0.6601098366212853</v>
      </c>
      <c r="J17" s="789">
        <v>1588.935</v>
      </c>
      <c r="K17" s="790">
        <v>458.815</v>
      </c>
      <c r="L17" s="790">
        <f t="shared" si="10"/>
        <v>2047.75</v>
      </c>
      <c r="M17" s="791">
        <f t="shared" si="4"/>
        <v>0.009923868337108017</v>
      </c>
      <c r="N17" s="790">
        <v>4829.904</v>
      </c>
      <c r="O17" s="790">
        <v>1780.995</v>
      </c>
      <c r="P17" s="790">
        <f t="shared" si="11"/>
        <v>6610.899</v>
      </c>
      <c r="Q17" s="792">
        <f t="shared" si="7"/>
        <v>-0.6902463643749511</v>
      </c>
    </row>
    <row r="18" spans="1:17" ht="18" customHeight="1">
      <c r="A18" s="788" t="s">
        <v>217</v>
      </c>
      <c r="B18" s="789">
        <v>140.01</v>
      </c>
      <c r="C18" s="790">
        <v>262.365</v>
      </c>
      <c r="D18" s="790">
        <f t="shared" si="8"/>
        <v>402.375</v>
      </c>
      <c r="E18" s="791">
        <f t="shared" si="1"/>
        <v>0.00964721255556273</v>
      </c>
      <c r="F18" s="789">
        <v>132.961</v>
      </c>
      <c r="G18" s="790">
        <v>170.50099999999998</v>
      </c>
      <c r="H18" s="790">
        <f t="shared" si="9"/>
        <v>303.462</v>
      </c>
      <c r="I18" s="792">
        <f t="shared" si="6"/>
        <v>0.32594855369041276</v>
      </c>
      <c r="J18" s="789">
        <v>961.436</v>
      </c>
      <c r="K18" s="790">
        <v>1493.6490000000003</v>
      </c>
      <c r="L18" s="790">
        <f t="shared" si="10"/>
        <v>2455.0850000000005</v>
      </c>
      <c r="M18" s="791">
        <f t="shared" si="4"/>
        <v>0.011897907604155215</v>
      </c>
      <c r="N18" s="790">
        <v>566.658</v>
      </c>
      <c r="O18" s="790">
        <v>1023.113</v>
      </c>
      <c r="P18" s="790">
        <f t="shared" si="11"/>
        <v>1589.7710000000002</v>
      </c>
      <c r="Q18" s="792">
        <f t="shared" si="7"/>
        <v>0.5443010345515173</v>
      </c>
    </row>
    <row r="19" spans="1:17" ht="18" customHeight="1">
      <c r="A19" s="788" t="s">
        <v>218</v>
      </c>
      <c r="B19" s="789">
        <v>75.973</v>
      </c>
      <c r="C19" s="790">
        <v>2.158</v>
      </c>
      <c r="D19" s="790">
        <f t="shared" si="8"/>
        <v>78.131</v>
      </c>
      <c r="E19" s="791">
        <f t="shared" si="1"/>
        <v>0.0018732435270050864</v>
      </c>
      <c r="F19" s="789">
        <v>23.715</v>
      </c>
      <c r="G19" s="790">
        <v>0.204</v>
      </c>
      <c r="H19" s="790">
        <f t="shared" si="9"/>
        <v>23.919</v>
      </c>
      <c r="I19" s="792">
        <f t="shared" si="6"/>
        <v>2.26648271248798</v>
      </c>
      <c r="J19" s="789">
        <v>152.392</v>
      </c>
      <c r="K19" s="790">
        <v>10</v>
      </c>
      <c r="L19" s="790">
        <f t="shared" si="10"/>
        <v>162.392</v>
      </c>
      <c r="M19" s="791">
        <f t="shared" si="4"/>
        <v>0.0007869890499326798</v>
      </c>
      <c r="N19" s="790">
        <v>99.05900000000001</v>
      </c>
      <c r="O19" s="790">
        <v>6.183</v>
      </c>
      <c r="P19" s="790">
        <f t="shared" si="11"/>
        <v>105.24200000000002</v>
      </c>
      <c r="Q19" s="792">
        <f t="shared" si="7"/>
        <v>0.5430341498641225</v>
      </c>
    </row>
    <row r="20" spans="1:17" s="778" customFormat="1" ht="18" customHeight="1">
      <c r="A20" s="793" t="s">
        <v>182</v>
      </c>
      <c r="B20" s="794">
        <f>SUM(B21:B25)</f>
        <v>2851.2129999999997</v>
      </c>
      <c r="C20" s="795">
        <f>SUM(C21:C25)</f>
        <v>971.559</v>
      </c>
      <c r="D20" s="795">
        <f t="shared" si="8"/>
        <v>3822.772</v>
      </c>
      <c r="E20" s="796">
        <f t="shared" si="1"/>
        <v>0.09165354218192892</v>
      </c>
      <c r="F20" s="794">
        <f>SUM(F21:F25)</f>
        <v>2429.136</v>
      </c>
      <c r="G20" s="795">
        <f>SUM(G21:G25)</f>
        <v>867.976</v>
      </c>
      <c r="H20" s="795">
        <f aca="true" t="shared" si="12" ref="H20:H25">G20+F20</f>
        <v>3297.112</v>
      </c>
      <c r="I20" s="797">
        <f t="shared" si="6"/>
        <v>0.15943043487755348</v>
      </c>
      <c r="J20" s="794">
        <f>SUM(J21:J25)</f>
        <v>14662.333</v>
      </c>
      <c r="K20" s="795">
        <f>SUM(K21:K25)</f>
        <v>4210.712</v>
      </c>
      <c r="L20" s="795">
        <f aca="true" t="shared" si="13" ref="L20:L25">K20+J20</f>
        <v>18873.045000000002</v>
      </c>
      <c r="M20" s="796">
        <f t="shared" si="4"/>
        <v>0.0914631247468269</v>
      </c>
      <c r="N20" s="794">
        <f>SUM(N21:N25)</f>
        <v>11952.864</v>
      </c>
      <c r="O20" s="795">
        <f>SUM(O21:O25)</f>
        <v>3500.8259999999996</v>
      </c>
      <c r="P20" s="795">
        <f aca="true" t="shared" si="14" ref="P20:P25">O20+N20</f>
        <v>15453.689999999999</v>
      </c>
      <c r="Q20" s="797">
        <f t="shared" si="7"/>
        <v>0.22126463000099017</v>
      </c>
    </row>
    <row r="21" spans="1:17" ht="18" customHeight="1">
      <c r="A21" s="788" t="s">
        <v>242</v>
      </c>
      <c r="B21" s="789">
        <v>1846.12</v>
      </c>
      <c r="C21" s="790"/>
      <c r="D21" s="790">
        <f t="shared" si="8"/>
        <v>1846.12</v>
      </c>
      <c r="E21" s="791">
        <f t="shared" si="1"/>
        <v>0.044261974633303426</v>
      </c>
      <c r="F21" s="789">
        <v>1310.723</v>
      </c>
      <c r="G21" s="790">
        <v>31.178</v>
      </c>
      <c r="H21" s="790">
        <f t="shared" si="12"/>
        <v>1341.901</v>
      </c>
      <c r="I21" s="792">
        <f t="shared" si="6"/>
        <v>0.375749775877654</v>
      </c>
      <c r="J21" s="789">
        <v>8804.15</v>
      </c>
      <c r="K21" s="790">
        <v>18.61</v>
      </c>
      <c r="L21" s="790">
        <f t="shared" si="13"/>
        <v>8822.76</v>
      </c>
      <c r="M21" s="791">
        <f t="shared" si="4"/>
        <v>0.042757127876890795</v>
      </c>
      <c r="N21" s="789">
        <v>6204.918</v>
      </c>
      <c r="O21" s="790">
        <v>43.678</v>
      </c>
      <c r="P21" s="790">
        <f t="shared" si="14"/>
        <v>6248.596</v>
      </c>
      <c r="Q21" s="792">
        <f t="shared" si="7"/>
        <v>0.41195878242088324</v>
      </c>
    </row>
    <row r="22" spans="1:17" ht="18" customHeight="1">
      <c r="A22" s="788" t="s">
        <v>219</v>
      </c>
      <c r="B22" s="789">
        <v>261.902</v>
      </c>
      <c r="C22" s="790">
        <v>618.6379999999999</v>
      </c>
      <c r="D22" s="790">
        <f t="shared" si="8"/>
        <v>880.54</v>
      </c>
      <c r="E22" s="791">
        <f t="shared" si="1"/>
        <v>0.021111541581050528</v>
      </c>
      <c r="F22" s="789">
        <v>192.84</v>
      </c>
      <c r="G22" s="790">
        <v>413.243</v>
      </c>
      <c r="H22" s="790">
        <f t="shared" si="12"/>
        <v>606.083</v>
      </c>
      <c r="I22" s="792">
        <f t="shared" si="6"/>
        <v>0.45283731766111246</v>
      </c>
      <c r="J22" s="789">
        <v>1848.9259999999995</v>
      </c>
      <c r="K22" s="790">
        <v>2586.061</v>
      </c>
      <c r="L22" s="790">
        <f t="shared" si="13"/>
        <v>4434.986999999999</v>
      </c>
      <c r="M22" s="791">
        <f t="shared" si="4"/>
        <v>0.02149296889990754</v>
      </c>
      <c r="N22" s="789">
        <v>1174.892</v>
      </c>
      <c r="O22" s="790">
        <v>1797.471</v>
      </c>
      <c r="P22" s="790">
        <f t="shared" si="14"/>
        <v>2972.3630000000003</v>
      </c>
      <c r="Q22" s="792">
        <f t="shared" si="7"/>
        <v>0.49207448753735616</v>
      </c>
    </row>
    <row r="23" spans="1:17" ht="18" customHeight="1">
      <c r="A23" s="788" t="s">
        <v>243</v>
      </c>
      <c r="B23" s="789">
        <v>364.227</v>
      </c>
      <c r="C23" s="790">
        <v>90.804</v>
      </c>
      <c r="D23" s="790">
        <f>C23+B23</f>
        <v>455.03099999999995</v>
      </c>
      <c r="E23" s="791">
        <f t="shared" si="1"/>
        <v>0.010909675741212212</v>
      </c>
      <c r="F23" s="789">
        <v>458.544</v>
      </c>
      <c r="G23" s="790">
        <v>177.771</v>
      </c>
      <c r="H23" s="790">
        <f>G23+F23</f>
        <v>636.3149999999999</v>
      </c>
      <c r="I23" s="792">
        <f t="shared" si="6"/>
        <v>-0.2848966313853988</v>
      </c>
      <c r="J23" s="789">
        <v>1756.2959999999998</v>
      </c>
      <c r="K23" s="790">
        <v>362.195</v>
      </c>
      <c r="L23" s="790">
        <f>K23+J23</f>
        <v>2118.491</v>
      </c>
      <c r="M23" s="791">
        <f t="shared" si="4"/>
        <v>0.010266695523061066</v>
      </c>
      <c r="N23" s="789">
        <v>1901.4560000000001</v>
      </c>
      <c r="O23" s="790">
        <v>558.3</v>
      </c>
      <c r="P23" s="790">
        <f>O23+N23</f>
        <v>2459.7560000000003</v>
      </c>
      <c r="Q23" s="792">
        <f t="shared" si="7"/>
        <v>-0.13873937089695088</v>
      </c>
    </row>
    <row r="24" spans="1:17" ht="18" customHeight="1">
      <c r="A24" s="788" t="s">
        <v>221</v>
      </c>
      <c r="B24" s="789">
        <v>332.183</v>
      </c>
      <c r="C24" s="790"/>
      <c r="D24" s="790">
        <f t="shared" si="8"/>
        <v>332.183</v>
      </c>
      <c r="E24" s="791">
        <f t="shared" si="1"/>
        <v>0.007964311918843104</v>
      </c>
      <c r="F24" s="789">
        <v>414.406</v>
      </c>
      <c r="G24" s="790"/>
      <c r="H24" s="790">
        <f t="shared" si="12"/>
        <v>414.406</v>
      </c>
      <c r="I24" s="792">
        <f t="shared" si="6"/>
        <v>-0.19841170253326446</v>
      </c>
      <c r="J24" s="789">
        <v>1998.387</v>
      </c>
      <c r="K24" s="790"/>
      <c r="L24" s="790">
        <f t="shared" si="13"/>
        <v>1998.387</v>
      </c>
      <c r="M24" s="791">
        <f t="shared" si="4"/>
        <v>0.009684643865016862</v>
      </c>
      <c r="N24" s="789">
        <v>2444.4610000000002</v>
      </c>
      <c r="O24" s="790">
        <v>0</v>
      </c>
      <c r="P24" s="790">
        <f t="shared" si="14"/>
        <v>2444.4610000000002</v>
      </c>
      <c r="Q24" s="792">
        <f t="shared" si="7"/>
        <v>-0.18248358227028383</v>
      </c>
    </row>
    <row r="25" spans="1:17" ht="18" customHeight="1" thickBot="1">
      <c r="A25" s="788" t="s">
        <v>218</v>
      </c>
      <c r="B25" s="789">
        <v>46.781</v>
      </c>
      <c r="C25" s="790">
        <v>262.117</v>
      </c>
      <c r="D25" s="790">
        <f>C25+B25</f>
        <v>308.898</v>
      </c>
      <c r="E25" s="791">
        <f t="shared" si="1"/>
        <v>0.007406038307519643</v>
      </c>
      <c r="F25" s="789">
        <v>52.623</v>
      </c>
      <c r="G25" s="790">
        <v>245.784</v>
      </c>
      <c r="H25" s="790">
        <f t="shared" si="12"/>
        <v>298.407</v>
      </c>
      <c r="I25" s="792">
        <f t="shared" si="6"/>
        <v>0.035156681981320936</v>
      </c>
      <c r="J25" s="789">
        <v>254.57399999999998</v>
      </c>
      <c r="K25" s="790">
        <v>1243.846</v>
      </c>
      <c r="L25" s="790">
        <f t="shared" si="13"/>
        <v>1498.42</v>
      </c>
      <c r="M25" s="791">
        <f t="shared" si="4"/>
        <v>0.007261688581950626</v>
      </c>
      <c r="N25" s="789">
        <v>227.13700000000006</v>
      </c>
      <c r="O25" s="790">
        <v>1101.377</v>
      </c>
      <c r="P25" s="790">
        <f t="shared" si="14"/>
        <v>1328.5140000000001</v>
      </c>
      <c r="Q25" s="792">
        <f t="shared" si="7"/>
        <v>0.12789176478381092</v>
      </c>
    </row>
    <row r="26" spans="1:17" s="778" customFormat="1" ht="18" customHeight="1">
      <c r="A26" s="773" t="s">
        <v>222</v>
      </c>
      <c r="B26" s="774">
        <f>SUM(B27:B31)</f>
        <v>2825.653999999999</v>
      </c>
      <c r="C26" s="775">
        <f>SUM(C27:C31)</f>
        <v>2089.208</v>
      </c>
      <c r="D26" s="775">
        <f aca="true" t="shared" si="15" ref="D26:D37">C26+B26</f>
        <v>4914.861999999999</v>
      </c>
      <c r="E26" s="776">
        <f t="shared" si="1"/>
        <v>0.1178371379813809</v>
      </c>
      <c r="F26" s="774">
        <f>SUM(F27:F31)</f>
        <v>2299.6589999999997</v>
      </c>
      <c r="G26" s="775">
        <f>SUM(G27:G31)</f>
        <v>1366.334</v>
      </c>
      <c r="H26" s="775">
        <f aca="true" t="shared" si="16" ref="H26:H37">G26+F26</f>
        <v>3665.9929999999995</v>
      </c>
      <c r="I26" s="777">
        <f t="shared" si="6"/>
        <v>0.3406632254889739</v>
      </c>
      <c r="J26" s="774">
        <f>SUM(J27:J31)</f>
        <v>11425.823999999999</v>
      </c>
      <c r="K26" s="775">
        <f>SUM(K27:K31)</f>
        <v>8478.405000000002</v>
      </c>
      <c r="L26" s="775">
        <f aca="true" t="shared" si="17" ref="L26:L37">K26+J26</f>
        <v>19904.229</v>
      </c>
      <c r="M26" s="776">
        <f t="shared" si="4"/>
        <v>0.09646048001350124</v>
      </c>
      <c r="N26" s="774">
        <f>SUM(N27:N31)</f>
        <v>9602.373999999998</v>
      </c>
      <c r="O26" s="775">
        <f>SUM(O27:O31)</f>
        <v>6319.438</v>
      </c>
      <c r="P26" s="775">
        <f aca="true" t="shared" si="18" ref="P26:P37">O26+N26</f>
        <v>15921.811999999998</v>
      </c>
      <c r="Q26" s="777">
        <f t="shared" si="7"/>
        <v>0.25012335279426745</v>
      </c>
    </row>
    <row r="27" spans="1:17" s="798" customFormat="1" ht="18" customHeight="1">
      <c r="A27" s="779" t="s">
        <v>223</v>
      </c>
      <c r="B27" s="780">
        <v>1790.4869999999999</v>
      </c>
      <c r="C27" s="781">
        <v>1138.6470000000004</v>
      </c>
      <c r="D27" s="781">
        <f t="shared" si="15"/>
        <v>2929.134</v>
      </c>
      <c r="E27" s="782">
        <f t="shared" si="1"/>
        <v>0.07022796719906972</v>
      </c>
      <c r="F27" s="780">
        <v>1206.444</v>
      </c>
      <c r="G27" s="781">
        <v>792.7379999999999</v>
      </c>
      <c r="H27" s="781">
        <f t="shared" si="16"/>
        <v>1999.1819999999998</v>
      </c>
      <c r="I27" s="783">
        <f t="shared" si="6"/>
        <v>0.46516625299747605</v>
      </c>
      <c r="J27" s="780">
        <v>7465.263999999997</v>
      </c>
      <c r="K27" s="781">
        <v>5230.278000000001</v>
      </c>
      <c r="L27" s="781">
        <f t="shared" si="17"/>
        <v>12695.541999999998</v>
      </c>
      <c r="M27" s="782">
        <f t="shared" si="4"/>
        <v>0.061525521805017684</v>
      </c>
      <c r="N27" s="781">
        <v>5073.668</v>
      </c>
      <c r="O27" s="781">
        <v>3506.513000000001</v>
      </c>
      <c r="P27" s="781">
        <f t="shared" si="18"/>
        <v>8580.181</v>
      </c>
      <c r="Q27" s="783">
        <f t="shared" si="7"/>
        <v>0.4796356860070896</v>
      </c>
    </row>
    <row r="28" spans="1:17" s="798" customFormat="1" ht="18" customHeight="1">
      <c r="A28" s="779" t="s">
        <v>224</v>
      </c>
      <c r="B28" s="780">
        <v>819.5639999999999</v>
      </c>
      <c r="C28" s="781">
        <v>727.612</v>
      </c>
      <c r="D28" s="781">
        <f t="shared" si="15"/>
        <v>1547.176</v>
      </c>
      <c r="E28" s="782">
        <f t="shared" si="1"/>
        <v>0.037094590202833976</v>
      </c>
      <c r="F28" s="780">
        <v>882.618</v>
      </c>
      <c r="G28" s="781">
        <v>533.6</v>
      </c>
      <c r="H28" s="781">
        <f>G28+F28</f>
        <v>1416.218</v>
      </c>
      <c r="I28" s="783">
        <f>IF(ISERROR(D28/H28-1),"         /0",IF(D28/H28&gt;5,"  *  ",(D28/H28-1)))</f>
        <v>0.09247022704131691</v>
      </c>
      <c r="J28" s="780">
        <v>2999.534000000001</v>
      </c>
      <c r="K28" s="781">
        <v>2773.772</v>
      </c>
      <c r="L28" s="781">
        <f>K28+J28</f>
        <v>5773.3060000000005</v>
      </c>
      <c r="M28" s="782">
        <f t="shared" si="4"/>
        <v>0.02797877114581162</v>
      </c>
      <c r="N28" s="781">
        <v>3615.6330000000003</v>
      </c>
      <c r="O28" s="781">
        <v>2625.8930000000005</v>
      </c>
      <c r="P28" s="781">
        <f>O28+N28</f>
        <v>6241.526000000001</v>
      </c>
      <c r="Q28" s="783">
        <f>IF(ISERROR(L28/P28-1),"         /0",IF(L28/P28&gt;5,"  *  ",(L28/P28-1)))</f>
        <v>-0.07501691092851337</v>
      </c>
    </row>
    <row r="29" spans="1:17" s="798" customFormat="1" ht="18" customHeight="1">
      <c r="A29" s="779" t="s">
        <v>225</v>
      </c>
      <c r="B29" s="780">
        <v>129.18</v>
      </c>
      <c r="C29" s="781">
        <v>215.008</v>
      </c>
      <c r="D29" s="781">
        <f t="shared" si="15"/>
        <v>344.188</v>
      </c>
      <c r="E29" s="782">
        <f t="shared" si="1"/>
        <v>0.008252139906987324</v>
      </c>
      <c r="F29" s="780">
        <v>131.805</v>
      </c>
      <c r="G29" s="781">
        <v>34.441</v>
      </c>
      <c r="H29" s="781">
        <f t="shared" si="16"/>
        <v>166.246</v>
      </c>
      <c r="I29" s="783">
        <f t="shared" si="6"/>
        <v>1.0703535724167796</v>
      </c>
      <c r="J29" s="780">
        <v>557.085</v>
      </c>
      <c r="K29" s="781">
        <v>291.745</v>
      </c>
      <c r="L29" s="781">
        <f t="shared" si="17"/>
        <v>848.83</v>
      </c>
      <c r="M29" s="782">
        <f t="shared" si="4"/>
        <v>0.004113625765150726</v>
      </c>
      <c r="N29" s="781">
        <v>514.4529999999999</v>
      </c>
      <c r="O29" s="781">
        <v>153.909</v>
      </c>
      <c r="P29" s="781">
        <f t="shared" si="18"/>
        <v>668.3619999999999</v>
      </c>
      <c r="Q29" s="783">
        <f t="shared" si="7"/>
        <v>0.27001535096250273</v>
      </c>
    </row>
    <row r="30" spans="1:17" s="798" customFormat="1" ht="18" customHeight="1">
      <c r="A30" s="779" t="s">
        <v>226</v>
      </c>
      <c r="B30" s="780">
        <v>31.926000000000002</v>
      </c>
      <c r="C30" s="781">
        <v>1.825</v>
      </c>
      <c r="D30" s="781">
        <f t="shared" si="15"/>
        <v>33.751000000000005</v>
      </c>
      <c r="E30" s="782">
        <f t="shared" si="1"/>
        <v>0.0008092030343903019</v>
      </c>
      <c r="F30" s="780">
        <v>24.79</v>
      </c>
      <c r="G30" s="781">
        <v>2.602</v>
      </c>
      <c r="H30" s="781">
        <f t="shared" si="16"/>
        <v>27.392</v>
      </c>
      <c r="I30" s="783">
        <f t="shared" si="6"/>
        <v>0.23214807242990676</v>
      </c>
      <c r="J30" s="780">
        <v>148.42100000000002</v>
      </c>
      <c r="K30" s="781">
        <v>153.781</v>
      </c>
      <c r="L30" s="781">
        <f t="shared" si="17"/>
        <v>302.202</v>
      </c>
      <c r="M30" s="782">
        <f t="shared" si="4"/>
        <v>0.0014645405245809874</v>
      </c>
      <c r="N30" s="781">
        <v>163.3</v>
      </c>
      <c r="O30" s="781">
        <v>14.588999999999999</v>
      </c>
      <c r="P30" s="781">
        <f t="shared" si="18"/>
        <v>177.889</v>
      </c>
      <c r="Q30" s="783">
        <f t="shared" si="7"/>
        <v>0.6988234235956128</v>
      </c>
    </row>
    <row r="31" spans="1:17" s="798" customFormat="1" ht="18" customHeight="1" thickBot="1">
      <c r="A31" s="779" t="s">
        <v>218</v>
      </c>
      <c r="B31" s="780">
        <v>54.49700000000001</v>
      </c>
      <c r="C31" s="781">
        <v>6.1160000000000005</v>
      </c>
      <c r="D31" s="781">
        <f t="shared" si="15"/>
        <v>60.61300000000001</v>
      </c>
      <c r="E31" s="782">
        <f t="shared" si="1"/>
        <v>0.0014532376380995931</v>
      </c>
      <c r="F31" s="780">
        <v>54.001999999999995</v>
      </c>
      <c r="G31" s="781">
        <v>2.953</v>
      </c>
      <c r="H31" s="781">
        <f t="shared" si="16"/>
        <v>56.955</v>
      </c>
      <c r="I31" s="783">
        <f t="shared" si="6"/>
        <v>0.06422614344658073</v>
      </c>
      <c r="J31" s="780">
        <v>255.52</v>
      </c>
      <c r="K31" s="781">
        <v>28.829</v>
      </c>
      <c r="L31" s="781">
        <f t="shared" si="17"/>
        <v>284.349</v>
      </c>
      <c r="M31" s="782">
        <f t="shared" si="4"/>
        <v>0.001378020772940216</v>
      </c>
      <c r="N31" s="781">
        <v>235.32</v>
      </c>
      <c r="O31" s="781">
        <v>18.534</v>
      </c>
      <c r="P31" s="781">
        <f t="shared" si="18"/>
        <v>253.85399999999998</v>
      </c>
      <c r="Q31" s="783">
        <f t="shared" si="7"/>
        <v>0.1201281051312959</v>
      </c>
    </row>
    <row r="32" spans="1:17" s="778" customFormat="1" ht="18" customHeight="1">
      <c r="A32" s="773" t="s">
        <v>196</v>
      </c>
      <c r="B32" s="774">
        <f>SUM(B33:B36)</f>
        <v>706.5300000000001</v>
      </c>
      <c r="C32" s="775">
        <f>SUM(C33:C36)</f>
        <v>622.2360000000001</v>
      </c>
      <c r="D32" s="775">
        <f t="shared" si="15"/>
        <v>1328.766</v>
      </c>
      <c r="E32" s="776">
        <f t="shared" si="1"/>
        <v>0.03185806284835009</v>
      </c>
      <c r="F32" s="774">
        <f>SUM(F33:F36)</f>
        <v>442.89799999999997</v>
      </c>
      <c r="G32" s="775">
        <f>SUM(G33:G36)</f>
        <v>129.481</v>
      </c>
      <c r="H32" s="775">
        <f t="shared" si="16"/>
        <v>572.3789999999999</v>
      </c>
      <c r="I32" s="777">
        <f t="shared" si="6"/>
        <v>1.3214792995550155</v>
      </c>
      <c r="J32" s="774">
        <f>SUM(J33:J36)</f>
        <v>3654.0259999999994</v>
      </c>
      <c r="K32" s="775">
        <f>SUM(K33:K36)</f>
        <v>2277.567</v>
      </c>
      <c r="L32" s="775">
        <f t="shared" si="17"/>
        <v>5931.592999999999</v>
      </c>
      <c r="M32" s="776">
        <f t="shared" si="4"/>
        <v>0.02874586641988111</v>
      </c>
      <c r="N32" s="774">
        <f>SUM(N33:N36)</f>
        <v>3029.509000000001</v>
      </c>
      <c r="O32" s="775">
        <f>SUM(O33:O36)</f>
        <v>831.897</v>
      </c>
      <c r="P32" s="775">
        <f t="shared" si="18"/>
        <v>3861.406000000001</v>
      </c>
      <c r="Q32" s="777">
        <f t="shared" si="7"/>
        <v>0.5361225936873764</v>
      </c>
    </row>
    <row r="33" spans="1:17" ht="18" customHeight="1">
      <c r="A33" s="779" t="s">
        <v>230</v>
      </c>
      <c r="B33" s="780">
        <v>567.095</v>
      </c>
      <c r="C33" s="781">
        <v>569.266</v>
      </c>
      <c r="D33" s="781">
        <f t="shared" si="15"/>
        <v>1136.3609999999999</v>
      </c>
      <c r="E33" s="782">
        <f t="shared" si="1"/>
        <v>0.02724502294340309</v>
      </c>
      <c r="F33" s="780">
        <v>362.524</v>
      </c>
      <c r="G33" s="781">
        <v>121.82900000000001</v>
      </c>
      <c r="H33" s="781">
        <f t="shared" si="16"/>
        <v>484.353</v>
      </c>
      <c r="I33" s="783">
        <f t="shared" si="6"/>
        <v>1.3461421731670908</v>
      </c>
      <c r="J33" s="780">
        <v>2941.0659999999993</v>
      </c>
      <c r="K33" s="781">
        <v>2144.3489999999997</v>
      </c>
      <c r="L33" s="781">
        <f t="shared" si="17"/>
        <v>5085.414999999999</v>
      </c>
      <c r="M33" s="782">
        <f t="shared" si="4"/>
        <v>0.02464509285779717</v>
      </c>
      <c r="N33" s="781">
        <v>2725.426000000001</v>
      </c>
      <c r="O33" s="781">
        <v>741.815</v>
      </c>
      <c r="P33" s="781">
        <f t="shared" si="18"/>
        <v>3467.241000000001</v>
      </c>
      <c r="Q33" s="783">
        <f t="shared" si="7"/>
        <v>0.46670364131019393</v>
      </c>
    </row>
    <row r="34" spans="1:17" ht="18" customHeight="1">
      <c r="A34" s="779" t="s">
        <v>244</v>
      </c>
      <c r="B34" s="780">
        <v>106.85</v>
      </c>
      <c r="C34" s="781">
        <v>32.186</v>
      </c>
      <c r="D34" s="781">
        <f t="shared" si="15"/>
        <v>139.036</v>
      </c>
      <c r="E34" s="782">
        <f t="shared" si="1"/>
        <v>0.0033334820624422983</v>
      </c>
      <c r="F34" s="780">
        <v>1.164</v>
      </c>
      <c r="G34" s="781"/>
      <c r="H34" s="781">
        <f t="shared" si="16"/>
        <v>1.164</v>
      </c>
      <c r="I34" s="783" t="str">
        <f t="shared" si="6"/>
        <v>  *  </v>
      </c>
      <c r="J34" s="780">
        <v>598.8620000000001</v>
      </c>
      <c r="K34" s="781">
        <v>49.67</v>
      </c>
      <c r="L34" s="781">
        <f t="shared" si="17"/>
        <v>648.532</v>
      </c>
      <c r="M34" s="782">
        <f t="shared" si="4"/>
        <v>0.003142935505018355</v>
      </c>
      <c r="N34" s="781">
        <v>110.855</v>
      </c>
      <c r="O34" s="781">
        <v>43.477999999999994</v>
      </c>
      <c r="P34" s="781">
        <f t="shared" si="18"/>
        <v>154.333</v>
      </c>
      <c r="Q34" s="783">
        <f t="shared" si="7"/>
        <v>3.2021602638450624</v>
      </c>
    </row>
    <row r="35" spans="1:17" ht="18" customHeight="1">
      <c r="A35" s="779" t="s">
        <v>231</v>
      </c>
      <c r="B35" s="780">
        <v>28.836000000000002</v>
      </c>
      <c r="C35" s="781">
        <v>16.493000000000002</v>
      </c>
      <c r="D35" s="781">
        <f t="shared" si="15"/>
        <v>45.32900000000001</v>
      </c>
      <c r="E35" s="782">
        <f t="shared" si="1"/>
        <v>0.0010867934089620456</v>
      </c>
      <c r="F35" s="780">
        <v>78.67399999999999</v>
      </c>
      <c r="G35" s="781">
        <v>7.651999999999999</v>
      </c>
      <c r="H35" s="781">
        <f t="shared" si="16"/>
        <v>86.326</v>
      </c>
      <c r="I35" s="783">
        <f t="shared" si="6"/>
        <v>-0.47490906563491864</v>
      </c>
      <c r="J35" s="780">
        <v>104.1</v>
      </c>
      <c r="K35" s="781">
        <v>79.257</v>
      </c>
      <c r="L35" s="781">
        <f t="shared" si="17"/>
        <v>183.357</v>
      </c>
      <c r="M35" s="782">
        <f t="shared" si="4"/>
        <v>0.0008885902706322132</v>
      </c>
      <c r="N35" s="781">
        <v>170.89</v>
      </c>
      <c r="O35" s="781">
        <v>45.259</v>
      </c>
      <c r="P35" s="781">
        <f t="shared" si="18"/>
        <v>216.149</v>
      </c>
      <c r="Q35" s="783">
        <f t="shared" si="7"/>
        <v>-0.15171016289689054</v>
      </c>
    </row>
    <row r="36" spans="1:17" ht="18" customHeight="1" thickBot="1">
      <c r="A36" s="779" t="s">
        <v>218</v>
      </c>
      <c r="B36" s="780">
        <v>3.7490000000000006</v>
      </c>
      <c r="C36" s="781">
        <v>4.291</v>
      </c>
      <c r="D36" s="781">
        <f t="shared" si="15"/>
        <v>8.040000000000001</v>
      </c>
      <c r="E36" s="782">
        <f t="shared" si="1"/>
        <v>0.0001927644335426514</v>
      </c>
      <c r="F36" s="780">
        <v>0.536</v>
      </c>
      <c r="G36" s="781">
        <v>0</v>
      </c>
      <c r="H36" s="781">
        <f t="shared" si="16"/>
        <v>0.536</v>
      </c>
      <c r="I36" s="783" t="str">
        <f t="shared" si="6"/>
        <v>  *  </v>
      </c>
      <c r="J36" s="780">
        <v>9.998000000000001</v>
      </c>
      <c r="K36" s="781">
        <v>4.291</v>
      </c>
      <c r="L36" s="781">
        <f t="shared" si="17"/>
        <v>14.289000000000001</v>
      </c>
      <c r="M36" s="782">
        <f t="shared" si="4"/>
        <v>6.924778643337149E-05</v>
      </c>
      <c r="N36" s="780">
        <v>22.338</v>
      </c>
      <c r="O36" s="781">
        <v>1.345</v>
      </c>
      <c r="P36" s="781">
        <f t="shared" si="18"/>
        <v>23.683</v>
      </c>
      <c r="Q36" s="783">
        <f t="shared" si="7"/>
        <v>-0.3966558290757083</v>
      </c>
    </row>
    <row r="37" spans="1:17" ht="18" customHeight="1" thickBot="1">
      <c r="A37" s="799" t="s">
        <v>202</v>
      </c>
      <c r="B37" s="800">
        <v>49.063</v>
      </c>
      <c r="C37" s="801">
        <v>1.305</v>
      </c>
      <c r="D37" s="801">
        <f t="shared" si="15"/>
        <v>50.368</v>
      </c>
      <c r="E37" s="802">
        <f t="shared" si="1"/>
        <v>0.0012076068393875952</v>
      </c>
      <c r="F37" s="800">
        <v>44.027</v>
      </c>
      <c r="G37" s="801">
        <v>0.648</v>
      </c>
      <c r="H37" s="801">
        <f t="shared" si="16"/>
        <v>44.675000000000004</v>
      </c>
      <c r="I37" s="803">
        <f t="shared" si="6"/>
        <v>0.12743144935646322</v>
      </c>
      <c r="J37" s="800">
        <v>239.707</v>
      </c>
      <c r="K37" s="801">
        <v>47.216</v>
      </c>
      <c r="L37" s="801">
        <f t="shared" si="17"/>
        <v>286.923</v>
      </c>
      <c r="M37" s="802">
        <f t="shared" si="4"/>
        <v>0.0013904949700344492</v>
      </c>
      <c r="N37" s="800">
        <v>193.84299999999996</v>
      </c>
      <c r="O37" s="801">
        <v>5.663</v>
      </c>
      <c r="P37" s="801">
        <f t="shared" si="18"/>
        <v>199.50599999999997</v>
      </c>
      <c r="Q37" s="803">
        <f t="shared" si="7"/>
        <v>0.43816727316471704</v>
      </c>
    </row>
    <row r="38" ht="14.25">
      <c r="A38" s="280" t="s">
        <v>245</v>
      </c>
    </row>
    <row r="39" ht="14.25">
      <c r="A39" s="280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38:Q65536 I38:I65536 Q3:Q6 I3:I6">
    <cfRule type="cellIs" priority="1" dxfId="0" operator="lessThan" stopIfTrue="1">
      <formula>0</formula>
    </cfRule>
  </conditionalFormatting>
  <conditionalFormatting sqref="I7:I37 Q7:Q3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="92" zoomScaleNormal="92" zoomScalePageLayoutView="0" workbookViewId="0" topLeftCell="A1">
      <selection activeCell="A52" sqref="A52"/>
    </sheetView>
  </sheetViews>
  <sheetFormatPr defaultColWidth="9.140625" defaultRowHeight="12.75"/>
  <cols>
    <col min="1" max="1" width="25.28125" style="804" customWidth="1"/>
    <col min="2" max="2" width="8.421875" style="804" bestFit="1" customWidth="1"/>
    <col min="3" max="3" width="9.28125" style="804" bestFit="1" customWidth="1"/>
    <col min="4" max="4" width="8.421875" style="804" customWidth="1"/>
    <col min="5" max="5" width="9.8515625" style="804" customWidth="1"/>
    <col min="6" max="6" width="8.421875" style="804" bestFit="1" customWidth="1"/>
    <col min="7" max="7" width="9.28125" style="804" bestFit="1" customWidth="1"/>
    <col min="8" max="8" width="8.421875" style="804" bestFit="1" customWidth="1"/>
    <col min="9" max="9" width="8.7109375" style="804" customWidth="1"/>
    <col min="10" max="10" width="10.00390625" style="804" customWidth="1"/>
    <col min="11" max="11" width="9.8515625" style="804" customWidth="1"/>
    <col min="12" max="12" width="9.00390625" style="804" customWidth="1"/>
    <col min="13" max="13" width="10.8515625" style="804" bestFit="1" customWidth="1"/>
    <col min="14" max="14" width="9.140625" style="804" customWidth="1"/>
    <col min="15" max="15" width="10.00390625" style="804" customWidth="1"/>
    <col min="16" max="16" width="9.28125" style="804" customWidth="1"/>
    <col min="17" max="17" width="9.7109375" style="804" customWidth="1"/>
    <col min="18" max="16384" width="9.140625" style="804" customWidth="1"/>
  </cols>
  <sheetData>
    <row r="1" spans="16:17" ht="20.25" thickBot="1">
      <c r="P1" s="805" t="s">
        <v>0</v>
      </c>
      <c r="Q1" s="806"/>
    </row>
    <row r="2" ht="3.75" customHeight="1" thickBot="1"/>
    <row r="3" spans="1:17" ht="24" customHeight="1" thickBot="1">
      <c r="A3" s="807" t="s">
        <v>246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9"/>
    </row>
    <row r="4" spans="1:17" ht="15.75" customHeight="1" thickBot="1">
      <c r="A4" s="810" t="s">
        <v>234</v>
      </c>
      <c r="B4" s="811" t="s">
        <v>39</v>
      </c>
      <c r="C4" s="812"/>
      <c r="D4" s="812"/>
      <c r="E4" s="812"/>
      <c r="F4" s="812"/>
      <c r="G4" s="812"/>
      <c r="H4" s="812"/>
      <c r="I4" s="813"/>
      <c r="J4" s="811" t="s">
        <v>40</v>
      </c>
      <c r="K4" s="812"/>
      <c r="L4" s="812"/>
      <c r="M4" s="812"/>
      <c r="N4" s="812"/>
      <c r="O4" s="812"/>
      <c r="P4" s="812"/>
      <c r="Q4" s="813"/>
    </row>
    <row r="5" spans="1:17" s="821" customFormat="1" ht="26.25" customHeight="1">
      <c r="A5" s="814"/>
      <c r="B5" s="815" t="s">
        <v>41</v>
      </c>
      <c r="C5" s="816"/>
      <c r="D5" s="816"/>
      <c r="E5" s="817" t="s">
        <v>42</v>
      </c>
      <c r="F5" s="815" t="s">
        <v>43</v>
      </c>
      <c r="G5" s="816"/>
      <c r="H5" s="816"/>
      <c r="I5" s="818" t="s">
        <v>44</v>
      </c>
      <c r="J5" s="819" t="s">
        <v>206</v>
      </c>
      <c r="K5" s="820"/>
      <c r="L5" s="820"/>
      <c r="M5" s="817" t="s">
        <v>42</v>
      </c>
      <c r="N5" s="819" t="s">
        <v>207</v>
      </c>
      <c r="O5" s="820"/>
      <c r="P5" s="820"/>
      <c r="Q5" s="817" t="s">
        <v>44</v>
      </c>
    </row>
    <row r="6" spans="1:17" s="827" customFormat="1" ht="14.25" thickBot="1">
      <c r="A6" s="822"/>
      <c r="B6" s="823" t="s">
        <v>14</v>
      </c>
      <c r="C6" s="824" t="s">
        <v>15</v>
      </c>
      <c r="D6" s="824" t="s">
        <v>13</v>
      </c>
      <c r="E6" s="825"/>
      <c r="F6" s="823" t="s">
        <v>14</v>
      </c>
      <c r="G6" s="824" t="s">
        <v>15</v>
      </c>
      <c r="H6" s="824" t="s">
        <v>13</v>
      </c>
      <c r="I6" s="826"/>
      <c r="J6" s="823" t="s">
        <v>14</v>
      </c>
      <c r="K6" s="824" t="s">
        <v>15</v>
      </c>
      <c r="L6" s="824" t="s">
        <v>13</v>
      </c>
      <c r="M6" s="825"/>
      <c r="N6" s="823" t="s">
        <v>14</v>
      </c>
      <c r="O6" s="824" t="s">
        <v>15</v>
      </c>
      <c r="P6" s="824" t="s">
        <v>13</v>
      </c>
      <c r="Q6" s="825"/>
    </row>
    <row r="7" spans="1:17" s="834" customFormat="1" ht="18" customHeight="1" thickBot="1">
      <c r="A7" s="828" t="s">
        <v>4</v>
      </c>
      <c r="B7" s="829">
        <f>B8+B22+B34+B42+B51+B58</f>
        <v>25320.432999999997</v>
      </c>
      <c r="C7" s="830">
        <f>C8+C22+C34+C42+C51+C58</f>
        <v>16338.138000000003</v>
      </c>
      <c r="D7" s="831">
        <f aca="true" t="shared" si="0" ref="D7:D14">C7+B7</f>
        <v>41658.570999999996</v>
      </c>
      <c r="E7" s="832">
        <f aca="true" t="shared" si="1" ref="E7:E58">D7/$D$7</f>
        <v>1</v>
      </c>
      <c r="F7" s="829">
        <f>F8+F22+F34+F42+F51+F58</f>
        <v>24775.501999999997</v>
      </c>
      <c r="G7" s="830">
        <f>G8+G22+G34+G42+G51+G58</f>
        <v>12357.562000000002</v>
      </c>
      <c r="H7" s="831">
        <f aca="true" t="shared" si="2" ref="H7:H14">G7+F7</f>
        <v>37133.064</v>
      </c>
      <c r="I7" s="833">
        <f>IF(ISERROR(D7/H7-1),"         /0",(D7/H7-1))</f>
        <v>0.12187270622214208</v>
      </c>
      <c r="J7" s="829">
        <f>J8+J22+J34+J42+J51+J58</f>
        <v>129280.40999999999</v>
      </c>
      <c r="K7" s="830">
        <f>K8+K22+K34+K42+K51+K58</f>
        <v>76778.61299999998</v>
      </c>
      <c r="L7" s="831">
        <f aca="true" t="shared" si="3" ref="L7:L14">K7+J7</f>
        <v>206059.023</v>
      </c>
      <c r="M7" s="832">
        <f aca="true" t="shared" si="4" ref="M7:M58">L7/$L$7</f>
        <v>1</v>
      </c>
      <c r="N7" s="829">
        <f>N8+N22+N34+N42+N51+N58</f>
        <v>121078.061</v>
      </c>
      <c r="O7" s="830">
        <f>O8+O22+O34+O42+O51+O58</f>
        <v>58033.38</v>
      </c>
      <c r="P7" s="831">
        <f aca="true" t="shared" si="5" ref="P7:P14">O7+N7</f>
        <v>179111.441</v>
      </c>
      <c r="Q7" s="833">
        <f>IF(ISERROR(L7/P7-1),"         /0",(L7/P7-1))</f>
        <v>0.15045148344264625</v>
      </c>
    </row>
    <row r="8" spans="1:17" s="840" customFormat="1" ht="18" customHeight="1">
      <c r="A8" s="835" t="s">
        <v>208</v>
      </c>
      <c r="B8" s="836">
        <f>SUM(B9:B21)</f>
        <v>16420.979</v>
      </c>
      <c r="C8" s="837">
        <f>SUM(C9:C21)</f>
        <v>8247.953000000001</v>
      </c>
      <c r="D8" s="837">
        <f t="shared" si="0"/>
        <v>24668.932</v>
      </c>
      <c r="E8" s="838">
        <f t="shared" si="1"/>
        <v>0.5921694241504348</v>
      </c>
      <c r="F8" s="836">
        <f>SUM(F9:F21)</f>
        <v>16995.954999999998</v>
      </c>
      <c r="G8" s="837">
        <f>SUM(G9:G21)</f>
        <v>6665.077</v>
      </c>
      <c r="H8" s="837">
        <f t="shared" si="2"/>
        <v>23661.032</v>
      </c>
      <c r="I8" s="839">
        <f>IF(ISERROR(D8/H8-1),"         /0",IF(D8/H8&gt;5,"  *  ",(D8/H8-1)))</f>
        <v>0.042597465740294105</v>
      </c>
      <c r="J8" s="836">
        <f>SUM(J9:J21)</f>
        <v>88580.72899999999</v>
      </c>
      <c r="K8" s="837">
        <f>SUM(K9:K21)</f>
        <v>40405.40699999999</v>
      </c>
      <c r="L8" s="837">
        <f t="shared" si="3"/>
        <v>128986.13599999998</v>
      </c>
      <c r="M8" s="838">
        <f t="shared" si="4"/>
        <v>0.6259669395792485</v>
      </c>
      <c r="N8" s="836">
        <f>SUM(N9:N21)</f>
        <v>84448.831</v>
      </c>
      <c r="O8" s="837">
        <f>SUM(O9:O21)</f>
        <v>32074.798000000003</v>
      </c>
      <c r="P8" s="837">
        <f t="shared" si="5"/>
        <v>116523.62900000002</v>
      </c>
      <c r="Q8" s="839">
        <f>IF(ISERROR(L8/P8-1),"         /0",IF(L8/P8&gt;5,"  *  ",(L8/P8-1)))</f>
        <v>0.10695261645172383</v>
      </c>
    </row>
    <row r="9" spans="1:17" ht="18" customHeight="1">
      <c r="A9" s="841" t="s">
        <v>60</v>
      </c>
      <c r="B9" s="842">
        <v>4576.296</v>
      </c>
      <c r="C9" s="843">
        <v>4378.0560000000005</v>
      </c>
      <c r="D9" s="843">
        <f t="shared" si="0"/>
        <v>8954.352</v>
      </c>
      <c r="E9" s="844">
        <f t="shared" si="1"/>
        <v>0.21494621118904922</v>
      </c>
      <c r="F9" s="842">
        <v>4469.880999999999</v>
      </c>
      <c r="G9" s="843">
        <v>2557.927</v>
      </c>
      <c r="H9" s="843">
        <f t="shared" si="2"/>
        <v>7027.807999999999</v>
      </c>
      <c r="I9" s="845">
        <f aca="true" t="shared" si="6" ref="I9:I58">IF(ISERROR(D9/H9-1),"         /0",IF(D9/H9&gt;5,"  *  ",(D9/H9-1)))</f>
        <v>0.2741315642089257</v>
      </c>
      <c r="J9" s="842">
        <v>24883.948000000004</v>
      </c>
      <c r="K9" s="843">
        <v>20285.915999999997</v>
      </c>
      <c r="L9" s="843">
        <f t="shared" si="3"/>
        <v>45169.864</v>
      </c>
      <c r="M9" s="844">
        <f t="shared" si="4"/>
        <v>0.21920837700953286</v>
      </c>
      <c r="N9" s="843">
        <v>22947.549000000003</v>
      </c>
      <c r="O9" s="843">
        <v>11968.820999999998</v>
      </c>
      <c r="P9" s="843">
        <f t="shared" si="5"/>
        <v>34916.37</v>
      </c>
      <c r="Q9" s="845">
        <f aca="true" t="shared" si="7" ref="Q9:Q58">IF(ISERROR(L9/P9-1),"         /0",IF(L9/P9&gt;5,"  *  ",(L9/P9-1)))</f>
        <v>0.29365864779185236</v>
      </c>
    </row>
    <row r="10" spans="1:17" ht="18" customHeight="1">
      <c r="A10" s="841" t="s">
        <v>94</v>
      </c>
      <c r="B10" s="842">
        <v>2842.936</v>
      </c>
      <c r="C10" s="843">
        <v>922.169</v>
      </c>
      <c r="D10" s="843">
        <f t="shared" si="0"/>
        <v>3765.105</v>
      </c>
      <c r="E10" s="844">
        <f t="shared" si="1"/>
        <v>0.09038008048811853</v>
      </c>
      <c r="F10" s="842">
        <v>3851.088</v>
      </c>
      <c r="G10" s="843">
        <v>987.799</v>
      </c>
      <c r="H10" s="843">
        <f t="shared" si="2"/>
        <v>4838.887000000001</v>
      </c>
      <c r="I10" s="845">
        <f t="shared" si="6"/>
        <v>-0.22190681452160388</v>
      </c>
      <c r="J10" s="842">
        <v>20140.186</v>
      </c>
      <c r="K10" s="843">
        <v>5228.340999999999</v>
      </c>
      <c r="L10" s="843">
        <f t="shared" si="3"/>
        <v>25368.527000000002</v>
      </c>
      <c r="M10" s="844">
        <f t="shared" si="4"/>
        <v>0.123112915079676</v>
      </c>
      <c r="N10" s="843">
        <v>21976.957</v>
      </c>
      <c r="O10" s="843">
        <v>5292.881</v>
      </c>
      <c r="P10" s="843">
        <f t="shared" si="5"/>
        <v>27269.838</v>
      </c>
      <c r="Q10" s="845">
        <f t="shared" si="7"/>
        <v>-0.06972212302838021</v>
      </c>
    </row>
    <row r="11" spans="1:17" ht="18" customHeight="1">
      <c r="A11" s="841" t="s">
        <v>93</v>
      </c>
      <c r="B11" s="842">
        <v>2612.5280000000002</v>
      </c>
      <c r="C11" s="843">
        <v>657.28</v>
      </c>
      <c r="D11" s="843">
        <f>C11+B11</f>
        <v>3269.808</v>
      </c>
      <c r="E11" s="844">
        <f t="shared" si="1"/>
        <v>0.07849064241785923</v>
      </c>
      <c r="F11" s="842">
        <v>1951.229</v>
      </c>
      <c r="G11" s="843">
        <v>1084.956</v>
      </c>
      <c r="H11" s="843">
        <f>G11+F11</f>
        <v>3036.185</v>
      </c>
      <c r="I11" s="845">
        <f>IF(ISERROR(D11/H11-1),"         /0",IF(D11/H11&gt;5,"  *  ",(D11/H11-1)))</f>
        <v>0.07694623351343877</v>
      </c>
      <c r="J11" s="842">
        <v>13152.193000000001</v>
      </c>
      <c r="K11" s="843">
        <v>4191.855</v>
      </c>
      <c r="L11" s="843">
        <f>K11+J11</f>
        <v>17344.048000000003</v>
      </c>
      <c r="M11" s="844">
        <f t="shared" si="4"/>
        <v>0.08417029134414562</v>
      </c>
      <c r="N11" s="843">
        <v>4503.3</v>
      </c>
      <c r="O11" s="843">
        <v>2525.442</v>
      </c>
      <c r="P11" s="843">
        <f>O11+N11</f>
        <v>7028.742</v>
      </c>
      <c r="Q11" s="845">
        <f>IF(ISERROR(L11/P11-1),"         /0",IF(L11/P11&gt;5,"  *  ",(L11/P11-1)))</f>
        <v>1.4675892215136082</v>
      </c>
    </row>
    <row r="12" spans="1:17" ht="18" customHeight="1">
      <c r="A12" s="841" t="s">
        <v>95</v>
      </c>
      <c r="B12" s="842">
        <v>2442.556</v>
      </c>
      <c r="C12" s="843">
        <v>580.088</v>
      </c>
      <c r="D12" s="843">
        <f>C12+B12</f>
        <v>3022.6440000000002</v>
      </c>
      <c r="E12" s="844">
        <f t="shared" si="1"/>
        <v>0.07255755364244253</v>
      </c>
      <c r="F12" s="842">
        <v>3550.6440000000002</v>
      </c>
      <c r="G12" s="843">
        <v>908.629</v>
      </c>
      <c r="H12" s="843">
        <f>G12+F12</f>
        <v>4459.273</v>
      </c>
      <c r="I12" s="845">
        <f>IF(ISERROR(D12/H12-1),"         /0",IF(D12/H12&gt;5,"  *  ",(D12/H12-1)))</f>
        <v>-0.3221666401675789</v>
      </c>
      <c r="J12" s="842">
        <v>11691.506999999998</v>
      </c>
      <c r="K12" s="843">
        <v>3517.6130000000003</v>
      </c>
      <c r="L12" s="843">
        <f>K12+J12</f>
        <v>15209.119999999999</v>
      </c>
      <c r="M12" s="844">
        <f t="shared" si="4"/>
        <v>0.07380953174761</v>
      </c>
      <c r="N12" s="843">
        <v>19480.306</v>
      </c>
      <c r="O12" s="843">
        <v>6859.128</v>
      </c>
      <c r="P12" s="843">
        <f>O12+N12</f>
        <v>26339.434</v>
      </c>
      <c r="Q12" s="845">
        <f>IF(ISERROR(L12/P12-1),"         /0",IF(L12/P12&gt;5,"  *  ",(L12/P12-1)))</f>
        <v>-0.4225722542101703</v>
      </c>
    </row>
    <row r="13" spans="1:17" ht="18" customHeight="1">
      <c r="A13" s="841" t="s">
        <v>98</v>
      </c>
      <c r="B13" s="842">
        <v>1127.634</v>
      </c>
      <c r="C13" s="843">
        <v>323.555</v>
      </c>
      <c r="D13" s="843">
        <f t="shared" si="0"/>
        <v>1451.189</v>
      </c>
      <c r="E13" s="844">
        <f t="shared" si="1"/>
        <v>0.03483530436029599</v>
      </c>
      <c r="F13" s="842">
        <v>807.881</v>
      </c>
      <c r="G13" s="843">
        <v>130.839</v>
      </c>
      <c r="H13" s="843">
        <f t="shared" si="2"/>
        <v>938.72</v>
      </c>
      <c r="I13" s="845">
        <f t="shared" si="6"/>
        <v>0.5459231719788649</v>
      </c>
      <c r="J13" s="842">
        <v>5439.329</v>
      </c>
      <c r="K13" s="843">
        <v>1458.928</v>
      </c>
      <c r="L13" s="843">
        <f t="shared" si="3"/>
        <v>6898.257</v>
      </c>
      <c r="M13" s="844">
        <f t="shared" si="4"/>
        <v>0.033477092628940594</v>
      </c>
      <c r="N13" s="843">
        <v>3903.808</v>
      </c>
      <c r="O13" s="843">
        <v>618.3</v>
      </c>
      <c r="P13" s="843">
        <f t="shared" si="5"/>
        <v>4522.108</v>
      </c>
      <c r="Q13" s="845">
        <f t="shared" si="7"/>
        <v>0.5254516256577684</v>
      </c>
    </row>
    <row r="14" spans="1:17" ht="18" customHeight="1">
      <c r="A14" s="841" t="s">
        <v>97</v>
      </c>
      <c r="B14" s="842">
        <v>787.755</v>
      </c>
      <c r="C14" s="843">
        <v>540.616</v>
      </c>
      <c r="D14" s="843">
        <f t="shared" si="0"/>
        <v>1328.371</v>
      </c>
      <c r="E14" s="844">
        <f t="shared" si="1"/>
        <v>0.03188709953589143</v>
      </c>
      <c r="F14" s="842">
        <v>391.914</v>
      </c>
      <c r="G14" s="843">
        <v>131.604</v>
      </c>
      <c r="H14" s="843">
        <f t="shared" si="2"/>
        <v>523.518</v>
      </c>
      <c r="I14" s="845">
        <f t="shared" si="6"/>
        <v>1.5373931746377392</v>
      </c>
      <c r="J14" s="842">
        <v>2316.552</v>
      </c>
      <c r="K14" s="843">
        <v>1309.9940000000001</v>
      </c>
      <c r="L14" s="843">
        <f t="shared" si="3"/>
        <v>3626.5460000000003</v>
      </c>
      <c r="M14" s="844">
        <f t="shared" si="4"/>
        <v>0.017599549620304668</v>
      </c>
      <c r="N14" s="843">
        <v>1284.4579999999999</v>
      </c>
      <c r="O14" s="843">
        <v>552.11</v>
      </c>
      <c r="P14" s="843">
        <f t="shared" si="5"/>
        <v>1836.5679999999998</v>
      </c>
      <c r="Q14" s="845">
        <f t="shared" si="7"/>
        <v>0.9746320310492183</v>
      </c>
    </row>
    <row r="15" spans="1:17" ht="18" customHeight="1">
      <c r="A15" s="841" t="s">
        <v>47</v>
      </c>
      <c r="B15" s="842">
        <v>649.043</v>
      </c>
      <c r="C15" s="843">
        <v>332.602</v>
      </c>
      <c r="D15" s="843">
        <f aca="true" t="shared" si="8" ref="D15:D21">C15+B15</f>
        <v>981.645</v>
      </c>
      <c r="E15" s="844">
        <f t="shared" si="1"/>
        <v>0.023564058402291334</v>
      </c>
      <c r="F15" s="842">
        <v>511.501</v>
      </c>
      <c r="G15" s="843">
        <v>156.81</v>
      </c>
      <c r="H15" s="843">
        <f aca="true" t="shared" si="9" ref="H15:H21">G15+F15</f>
        <v>668.3109999999999</v>
      </c>
      <c r="I15" s="845">
        <f t="shared" si="6"/>
        <v>0.4688445948069089</v>
      </c>
      <c r="J15" s="842">
        <v>3164.7339999999995</v>
      </c>
      <c r="K15" s="843">
        <v>1599.1189999999997</v>
      </c>
      <c r="L15" s="843">
        <f aca="true" t="shared" si="10" ref="L15:L21">K15+J15</f>
        <v>4763.852999999999</v>
      </c>
      <c r="M15" s="844">
        <f t="shared" si="4"/>
        <v>0.023118875993117755</v>
      </c>
      <c r="N15" s="843">
        <v>2625.7159999999994</v>
      </c>
      <c r="O15" s="843">
        <v>944.647</v>
      </c>
      <c r="P15" s="843">
        <f aca="true" t="shared" si="11" ref="P15:P21">O15+N15</f>
        <v>3570.3629999999994</v>
      </c>
      <c r="Q15" s="845">
        <f t="shared" si="7"/>
        <v>0.3342769348662866</v>
      </c>
    </row>
    <row r="16" spans="1:17" ht="18" customHeight="1">
      <c r="A16" s="841" t="s">
        <v>100</v>
      </c>
      <c r="B16" s="842">
        <v>465.483</v>
      </c>
      <c r="C16" s="843">
        <v>0</v>
      </c>
      <c r="D16" s="843">
        <f t="shared" si="8"/>
        <v>465.483</v>
      </c>
      <c r="E16" s="844">
        <f t="shared" si="1"/>
        <v>0.011173763017459242</v>
      </c>
      <c r="F16" s="842">
        <v>695.136</v>
      </c>
      <c r="G16" s="843">
        <v>0.315</v>
      </c>
      <c r="H16" s="843">
        <f t="shared" si="9"/>
        <v>695.451</v>
      </c>
      <c r="I16" s="845">
        <f t="shared" si="6"/>
        <v>-0.33067462696868655</v>
      </c>
      <c r="J16" s="842">
        <v>2803.24</v>
      </c>
      <c r="K16" s="843">
        <v>0.7010000000000001</v>
      </c>
      <c r="L16" s="843">
        <f t="shared" si="10"/>
        <v>2803.941</v>
      </c>
      <c r="M16" s="844">
        <f t="shared" si="4"/>
        <v>0.01360746527464609</v>
      </c>
      <c r="N16" s="843">
        <v>3969.3029999999994</v>
      </c>
      <c r="O16" s="843">
        <v>4.7540000000000004</v>
      </c>
      <c r="P16" s="843">
        <f t="shared" si="11"/>
        <v>3974.0569999999993</v>
      </c>
      <c r="Q16" s="845">
        <f t="shared" si="7"/>
        <v>-0.2944386555099737</v>
      </c>
    </row>
    <row r="17" spans="1:17" ht="18" customHeight="1">
      <c r="A17" s="841" t="s">
        <v>102</v>
      </c>
      <c r="B17" s="842">
        <v>270.465</v>
      </c>
      <c r="C17" s="843">
        <v>148.761</v>
      </c>
      <c r="D17" s="843">
        <f t="shared" si="8"/>
        <v>419.226</v>
      </c>
      <c r="E17" s="844">
        <f t="shared" si="1"/>
        <v>0.010063379274339488</v>
      </c>
      <c r="F17" s="842">
        <v>228.223</v>
      </c>
      <c r="G17" s="843">
        <v>119.723</v>
      </c>
      <c r="H17" s="843">
        <f t="shared" si="9"/>
        <v>347.946</v>
      </c>
      <c r="I17" s="845">
        <f t="shared" si="6"/>
        <v>0.2048593747305616</v>
      </c>
      <c r="J17" s="842">
        <v>1688.755</v>
      </c>
      <c r="K17" s="843">
        <v>698.04</v>
      </c>
      <c r="L17" s="843">
        <f t="shared" si="10"/>
        <v>2386.795</v>
      </c>
      <c r="M17" s="844">
        <f t="shared" si="4"/>
        <v>0.011583064722188847</v>
      </c>
      <c r="N17" s="843">
        <v>1328.783</v>
      </c>
      <c r="O17" s="843">
        <v>598.7919999999999</v>
      </c>
      <c r="P17" s="843">
        <f t="shared" si="11"/>
        <v>1927.5749999999998</v>
      </c>
      <c r="Q17" s="845">
        <f t="shared" si="7"/>
        <v>0.2382371632750997</v>
      </c>
    </row>
    <row r="18" spans="1:17" ht="18" customHeight="1">
      <c r="A18" s="841" t="s">
        <v>72</v>
      </c>
      <c r="B18" s="842">
        <v>157.236</v>
      </c>
      <c r="C18" s="843">
        <v>161.149</v>
      </c>
      <c r="D18" s="843">
        <f t="shared" si="8"/>
        <v>318.385</v>
      </c>
      <c r="E18" s="844">
        <f t="shared" si="1"/>
        <v>0.007642724950887058</v>
      </c>
      <c r="F18" s="842">
        <v>120.31300000000002</v>
      </c>
      <c r="G18" s="843">
        <v>136.97299999999998</v>
      </c>
      <c r="H18" s="843">
        <f t="shared" si="9"/>
        <v>257.286</v>
      </c>
      <c r="I18" s="845">
        <f t="shared" si="6"/>
        <v>0.23747502779008567</v>
      </c>
      <c r="J18" s="842">
        <v>845.6179999999999</v>
      </c>
      <c r="K18" s="843">
        <v>700.3729999999999</v>
      </c>
      <c r="L18" s="843">
        <f t="shared" si="10"/>
        <v>1545.991</v>
      </c>
      <c r="M18" s="844">
        <f t="shared" si="4"/>
        <v>0.0075026610215462395</v>
      </c>
      <c r="N18" s="843">
        <v>557.4590000000002</v>
      </c>
      <c r="O18" s="843">
        <v>475.04100000000005</v>
      </c>
      <c r="P18" s="843">
        <f t="shared" si="11"/>
        <v>1032.5000000000002</v>
      </c>
      <c r="Q18" s="845">
        <f t="shared" si="7"/>
        <v>0.4973278450363192</v>
      </c>
    </row>
    <row r="19" spans="1:17" ht="18" customHeight="1">
      <c r="A19" s="841" t="s">
        <v>99</v>
      </c>
      <c r="B19" s="842">
        <v>212.22</v>
      </c>
      <c r="C19" s="843"/>
      <c r="D19" s="843">
        <f t="shared" si="8"/>
        <v>212.22</v>
      </c>
      <c r="E19" s="844">
        <f t="shared" si="1"/>
        <v>0.005094269796244331</v>
      </c>
      <c r="F19" s="842"/>
      <c r="G19" s="843"/>
      <c r="H19" s="843">
        <f t="shared" si="9"/>
        <v>0</v>
      </c>
      <c r="I19" s="845" t="str">
        <f t="shared" si="6"/>
        <v>         /0</v>
      </c>
      <c r="J19" s="842">
        <v>1143.3129999999999</v>
      </c>
      <c r="K19" s="843">
        <v>41.72</v>
      </c>
      <c r="L19" s="843">
        <f t="shared" si="10"/>
        <v>1185.033</v>
      </c>
      <c r="M19" s="844">
        <f t="shared" si="4"/>
        <v>0.005750939622770123</v>
      </c>
      <c r="N19" s="843"/>
      <c r="O19" s="843"/>
      <c r="P19" s="843">
        <f t="shared" si="11"/>
        <v>0</v>
      </c>
      <c r="Q19" s="845" t="str">
        <f t="shared" si="7"/>
        <v>         /0</v>
      </c>
    </row>
    <row r="20" spans="1:17" ht="18" customHeight="1">
      <c r="A20" s="841" t="s">
        <v>82</v>
      </c>
      <c r="B20" s="842">
        <v>89.466</v>
      </c>
      <c r="C20" s="843">
        <v>58.638</v>
      </c>
      <c r="D20" s="843">
        <f t="shared" si="8"/>
        <v>148.10399999999998</v>
      </c>
      <c r="E20" s="844">
        <f t="shared" si="1"/>
        <v>0.0035551867585664424</v>
      </c>
      <c r="F20" s="842">
        <v>48.944</v>
      </c>
      <c r="G20" s="843">
        <v>29.237</v>
      </c>
      <c r="H20" s="843">
        <f t="shared" si="9"/>
        <v>78.181</v>
      </c>
      <c r="I20" s="845">
        <f t="shared" si="6"/>
        <v>0.8943733132090916</v>
      </c>
      <c r="J20" s="842">
        <v>388.136</v>
      </c>
      <c r="K20" s="843">
        <v>304.289</v>
      </c>
      <c r="L20" s="843">
        <f t="shared" si="10"/>
        <v>692.425</v>
      </c>
      <c r="M20" s="844">
        <f t="shared" si="4"/>
        <v>0.003360323609803779</v>
      </c>
      <c r="N20" s="843">
        <v>288.106</v>
      </c>
      <c r="O20" s="843">
        <v>137.241</v>
      </c>
      <c r="P20" s="843">
        <f t="shared" si="11"/>
        <v>425.347</v>
      </c>
      <c r="Q20" s="845">
        <f t="shared" si="7"/>
        <v>0.6279061566203594</v>
      </c>
    </row>
    <row r="21" spans="1:17" ht="18" customHeight="1" thickBot="1">
      <c r="A21" s="841" t="s">
        <v>64</v>
      </c>
      <c r="B21" s="842">
        <v>187.361</v>
      </c>
      <c r="C21" s="843">
        <v>145.03900000000002</v>
      </c>
      <c r="D21" s="843">
        <f t="shared" si="8"/>
        <v>332.4</v>
      </c>
      <c r="E21" s="844">
        <f t="shared" si="1"/>
        <v>0.00797915031698999</v>
      </c>
      <c r="F21" s="842">
        <v>369.20099999999996</v>
      </c>
      <c r="G21" s="843">
        <v>420.265</v>
      </c>
      <c r="H21" s="843">
        <f t="shared" si="9"/>
        <v>789.4659999999999</v>
      </c>
      <c r="I21" s="845">
        <f t="shared" si="6"/>
        <v>-0.5789559018374445</v>
      </c>
      <c r="J21" s="842">
        <v>923.218</v>
      </c>
      <c r="K21" s="843">
        <v>1068.518</v>
      </c>
      <c r="L21" s="843">
        <f t="shared" si="10"/>
        <v>1991.7359999999999</v>
      </c>
      <c r="M21" s="844">
        <f t="shared" si="4"/>
        <v>0.009665851904966084</v>
      </c>
      <c r="N21" s="843">
        <v>1583.086</v>
      </c>
      <c r="O21" s="843">
        <v>2097.6409999999996</v>
      </c>
      <c r="P21" s="843">
        <f t="shared" si="11"/>
        <v>3680.727</v>
      </c>
      <c r="Q21" s="845">
        <f t="shared" si="7"/>
        <v>-0.4588742930404781</v>
      </c>
    </row>
    <row r="22" spans="1:17" s="840" customFormat="1" ht="18" customHeight="1">
      <c r="A22" s="835" t="s">
        <v>170</v>
      </c>
      <c r="B22" s="836">
        <f>SUM(B23:B33)</f>
        <v>2516.057</v>
      </c>
      <c r="C22" s="837">
        <f>SUM(C23:C33)</f>
        <v>4407.182</v>
      </c>
      <c r="D22" s="837">
        <f aca="true" t="shared" si="12" ref="D22:D43">C22+B22</f>
        <v>6923.239</v>
      </c>
      <c r="E22" s="838">
        <f t="shared" si="1"/>
        <v>0.16619002605730285</v>
      </c>
      <c r="F22" s="836">
        <f>SUM(F23:F33)</f>
        <v>2607.854</v>
      </c>
      <c r="G22" s="837">
        <f>SUM(G23:G33)</f>
        <v>3328.6939999999995</v>
      </c>
      <c r="H22" s="837">
        <f aca="true" t="shared" si="13" ref="H22:H32">G22+F22</f>
        <v>5936.547999999999</v>
      </c>
      <c r="I22" s="839">
        <f t="shared" si="6"/>
        <v>0.16620618581707758</v>
      </c>
      <c r="J22" s="836">
        <f>SUM(J23:J33)</f>
        <v>10957.498000000001</v>
      </c>
      <c r="K22" s="837">
        <f>SUM(K23:K33)</f>
        <v>21406.521999999997</v>
      </c>
      <c r="L22" s="837">
        <f aca="true" t="shared" si="14" ref="L22:L32">K22+J22</f>
        <v>32364.019999999997</v>
      </c>
      <c r="M22" s="838">
        <f t="shared" si="4"/>
        <v>0.15706189192210232</v>
      </c>
      <c r="N22" s="836">
        <f>SUM(N23:N33)</f>
        <v>12044.482999999998</v>
      </c>
      <c r="O22" s="837">
        <f>SUM(O23:O33)</f>
        <v>15306.420999999998</v>
      </c>
      <c r="P22" s="837">
        <f aca="true" t="shared" si="15" ref="P22:P32">O22+N22</f>
        <v>27350.903999999995</v>
      </c>
      <c r="Q22" s="839">
        <f t="shared" si="7"/>
        <v>0.18328885948340146</v>
      </c>
    </row>
    <row r="23" spans="1:17" ht="18" customHeight="1">
      <c r="A23" s="846" t="s">
        <v>47</v>
      </c>
      <c r="B23" s="847">
        <v>1061.309</v>
      </c>
      <c r="C23" s="848">
        <v>1071.44</v>
      </c>
      <c r="D23" s="848">
        <f t="shared" si="12"/>
        <v>2132.749</v>
      </c>
      <c r="E23" s="849">
        <f t="shared" si="1"/>
        <v>0.051195923163086896</v>
      </c>
      <c r="F23" s="847">
        <v>737.363</v>
      </c>
      <c r="G23" s="848">
        <v>724.485</v>
      </c>
      <c r="H23" s="848">
        <f t="shared" si="13"/>
        <v>1461.848</v>
      </c>
      <c r="I23" s="850">
        <f t="shared" si="6"/>
        <v>0.45894032758535763</v>
      </c>
      <c r="J23" s="847">
        <v>5275.31</v>
      </c>
      <c r="K23" s="848">
        <v>5144.153999999999</v>
      </c>
      <c r="L23" s="848">
        <f t="shared" si="14"/>
        <v>10419.464</v>
      </c>
      <c r="M23" s="849">
        <f t="shared" si="4"/>
        <v>0.05056543435130235</v>
      </c>
      <c r="N23" s="848">
        <v>3982.4279999999994</v>
      </c>
      <c r="O23" s="848">
        <v>4392.9039999999995</v>
      </c>
      <c r="P23" s="848">
        <f t="shared" si="15"/>
        <v>8375.331999999999</v>
      </c>
      <c r="Q23" s="850">
        <f t="shared" si="7"/>
        <v>0.24406578748161878</v>
      </c>
    </row>
    <row r="24" spans="1:17" ht="18" customHeight="1">
      <c r="A24" s="846" t="s">
        <v>60</v>
      </c>
      <c r="B24" s="847">
        <v>734.075</v>
      </c>
      <c r="C24" s="848">
        <v>714.321</v>
      </c>
      <c r="D24" s="848">
        <f t="shared" si="12"/>
        <v>1448.3960000000002</v>
      </c>
      <c r="E24" s="849">
        <f t="shared" si="1"/>
        <v>0.03476825933371551</v>
      </c>
      <c r="F24" s="847">
        <v>768.07</v>
      </c>
      <c r="G24" s="848">
        <v>841.995</v>
      </c>
      <c r="H24" s="848">
        <f aca="true" t="shared" si="16" ref="H24:H29">G24+F24</f>
        <v>1610.065</v>
      </c>
      <c r="I24" s="850">
        <f>IF(ISERROR(D24/H24-1),"         /0",IF(D24/H24&gt;5,"  *  ",(D24/H24-1)))</f>
        <v>-0.10041147407092255</v>
      </c>
      <c r="J24" s="847">
        <v>2724.081</v>
      </c>
      <c r="K24" s="848">
        <v>4117.461000000001</v>
      </c>
      <c r="L24" s="848">
        <f aca="true" t="shared" si="17" ref="L24:L29">K24+J24</f>
        <v>6841.542000000001</v>
      </c>
      <c r="M24" s="849">
        <f t="shared" si="4"/>
        <v>0.03320185595561133</v>
      </c>
      <c r="N24" s="848">
        <v>2634.5519999999997</v>
      </c>
      <c r="O24" s="848">
        <v>4016.35</v>
      </c>
      <c r="P24" s="848">
        <f aca="true" t="shared" si="18" ref="P24:P29">O24+N24</f>
        <v>6650.902</v>
      </c>
      <c r="Q24" s="850">
        <f>IF(ISERROR(L24/P24-1),"         /0",IF(L24/P24&gt;5,"  *  ",(L24/P24-1)))</f>
        <v>0.02866378124350666</v>
      </c>
    </row>
    <row r="25" spans="1:17" ht="18" customHeight="1">
      <c r="A25" s="846" t="s">
        <v>93</v>
      </c>
      <c r="B25" s="847">
        <v>4.077</v>
      </c>
      <c r="C25" s="848">
        <v>1100.298</v>
      </c>
      <c r="D25" s="848">
        <f t="shared" si="12"/>
        <v>1104.375</v>
      </c>
      <c r="E25" s="849">
        <f t="shared" si="1"/>
        <v>0.026510150816262998</v>
      </c>
      <c r="F25" s="847"/>
      <c r="G25" s="848"/>
      <c r="H25" s="848">
        <f t="shared" si="16"/>
        <v>0</v>
      </c>
      <c r="I25" s="850" t="str">
        <f>IF(ISERROR(D25/H25-1),"         /0",IF(D25/H25&gt;5,"  *  ",(D25/H25-1)))</f>
        <v>         /0</v>
      </c>
      <c r="J25" s="847">
        <v>36.592</v>
      </c>
      <c r="K25" s="848">
        <v>6003.316000000001</v>
      </c>
      <c r="L25" s="848">
        <f t="shared" si="17"/>
        <v>6039.908</v>
      </c>
      <c r="M25" s="849">
        <f t="shared" si="4"/>
        <v>0.029311543421226455</v>
      </c>
      <c r="N25" s="848"/>
      <c r="O25" s="848"/>
      <c r="P25" s="848">
        <f t="shared" si="18"/>
        <v>0</v>
      </c>
      <c r="Q25" s="850" t="str">
        <f>IF(ISERROR(L25/P25-1),"         /0",IF(L25/P25&gt;5,"  *  ",(L25/P25-1)))</f>
        <v>         /0</v>
      </c>
    </row>
    <row r="26" spans="1:17" ht="18" customHeight="1">
      <c r="A26" s="846" t="s">
        <v>59</v>
      </c>
      <c r="B26" s="847">
        <v>226.692</v>
      </c>
      <c r="C26" s="848">
        <v>313.207</v>
      </c>
      <c r="D26" s="848">
        <f t="shared" si="12"/>
        <v>539.899</v>
      </c>
      <c r="E26" s="849">
        <f t="shared" si="1"/>
        <v>0.012960094094442175</v>
      </c>
      <c r="F26" s="847">
        <v>468.78700000000003</v>
      </c>
      <c r="G26" s="848">
        <v>274.868</v>
      </c>
      <c r="H26" s="848">
        <f t="shared" si="16"/>
        <v>743.655</v>
      </c>
      <c r="I26" s="850">
        <f>IF(ISERROR(D26/H26-1),"         /0",IF(D26/H26&gt;5,"  *  ",(D26/H26-1)))</f>
        <v>-0.27399264443861737</v>
      </c>
      <c r="J26" s="847">
        <v>1045.557</v>
      </c>
      <c r="K26" s="848">
        <v>1547.4989999999998</v>
      </c>
      <c r="L26" s="848">
        <f t="shared" si="17"/>
        <v>2593.0559999999996</v>
      </c>
      <c r="M26" s="849">
        <f t="shared" si="4"/>
        <v>0.012584044912219155</v>
      </c>
      <c r="N26" s="848">
        <v>2319.5169999999994</v>
      </c>
      <c r="O26" s="848">
        <v>855.5540000000001</v>
      </c>
      <c r="P26" s="848">
        <f t="shared" si="18"/>
        <v>3175.0709999999995</v>
      </c>
      <c r="Q26" s="850">
        <f>IF(ISERROR(L26/P26-1),"         /0",IF(L26/P26&gt;5,"  *  ",(L26/P26-1)))</f>
        <v>-0.18330771185904193</v>
      </c>
    </row>
    <row r="27" spans="1:17" ht="18" customHeight="1">
      <c r="A27" s="846" t="s">
        <v>98</v>
      </c>
      <c r="B27" s="847"/>
      <c r="C27" s="848">
        <v>399.674</v>
      </c>
      <c r="D27" s="848">
        <f t="shared" si="12"/>
        <v>399.674</v>
      </c>
      <c r="E27" s="849">
        <f t="shared" si="1"/>
        <v>0.009594040083612086</v>
      </c>
      <c r="F27" s="847"/>
      <c r="G27" s="848">
        <v>210.679</v>
      </c>
      <c r="H27" s="848">
        <f t="shared" si="16"/>
        <v>210.679</v>
      </c>
      <c r="I27" s="850">
        <f>IF(ISERROR(D27/H27-1),"         /0",IF(D27/H27&gt;5,"  *  ",(D27/H27-1)))</f>
        <v>0.8970756458878197</v>
      </c>
      <c r="J27" s="847"/>
      <c r="K27" s="848">
        <v>1428.162</v>
      </c>
      <c r="L27" s="848">
        <f t="shared" si="17"/>
        <v>1428.162</v>
      </c>
      <c r="M27" s="849">
        <f t="shared" si="4"/>
        <v>0.0069308394226444536</v>
      </c>
      <c r="N27" s="848"/>
      <c r="O27" s="848">
        <v>1206.638</v>
      </c>
      <c r="P27" s="848">
        <f t="shared" si="18"/>
        <v>1206.638</v>
      </c>
      <c r="Q27" s="850">
        <f>IF(ISERROR(L27/P27-1),"         /0",IF(L27/P27&gt;5,"  *  ",(L27/P27-1)))</f>
        <v>0.18358778689217492</v>
      </c>
    </row>
    <row r="28" spans="1:17" ht="18" customHeight="1">
      <c r="A28" s="846" t="s">
        <v>75</v>
      </c>
      <c r="B28" s="847">
        <v>179.3</v>
      </c>
      <c r="C28" s="848">
        <v>86.693</v>
      </c>
      <c r="D28" s="848">
        <f t="shared" si="12"/>
        <v>265.993</v>
      </c>
      <c r="E28" s="849">
        <f t="shared" si="1"/>
        <v>0.006385072594064737</v>
      </c>
      <c r="F28" s="847">
        <v>80.21700000000001</v>
      </c>
      <c r="G28" s="848">
        <v>32.249</v>
      </c>
      <c r="H28" s="848">
        <f t="shared" si="16"/>
        <v>112.46600000000001</v>
      </c>
      <c r="I28" s="850">
        <f>IF(ISERROR(D28/H28-1),"         /0",IF(D28/H28&gt;5,"  *  ",(D28/H28-1)))</f>
        <v>1.3650970070954775</v>
      </c>
      <c r="J28" s="847">
        <v>620.7960000000003</v>
      </c>
      <c r="K28" s="848">
        <v>288.10600000000005</v>
      </c>
      <c r="L28" s="848">
        <f t="shared" si="17"/>
        <v>908.9020000000003</v>
      </c>
      <c r="M28" s="849">
        <f t="shared" si="4"/>
        <v>0.004410881827776114</v>
      </c>
      <c r="N28" s="848">
        <v>333.43</v>
      </c>
      <c r="O28" s="848">
        <v>176.20099999999996</v>
      </c>
      <c r="P28" s="848">
        <f t="shared" si="18"/>
        <v>509.631</v>
      </c>
      <c r="Q28" s="850">
        <f>IF(ISERROR(L28/P28-1),"         /0",IF(L28/P28&gt;5,"  *  ",(L28/P28-1)))</f>
        <v>0.7834511636850983</v>
      </c>
    </row>
    <row r="29" spans="1:17" ht="18" customHeight="1">
      <c r="A29" s="846" t="s">
        <v>96</v>
      </c>
      <c r="B29" s="847"/>
      <c r="C29" s="848">
        <v>261.592</v>
      </c>
      <c r="D29" s="848">
        <f t="shared" si="12"/>
        <v>261.592</v>
      </c>
      <c r="E29" s="849">
        <f t="shared" si="1"/>
        <v>0.006279428067755853</v>
      </c>
      <c r="F29" s="847"/>
      <c r="G29" s="848">
        <v>622.4259999999999</v>
      </c>
      <c r="H29" s="848">
        <f t="shared" si="16"/>
        <v>622.4259999999999</v>
      </c>
      <c r="I29" s="850">
        <f t="shared" si="6"/>
        <v>-0.5797219267832642</v>
      </c>
      <c r="J29" s="847">
        <v>5.926</v>
      </c>
      <c r="K29" s="848">
        <v>1237.102</v>
      </c>
      <c r="L29" s="848">
        <f t="shared" si="17"/>
        <v>1243.028</v>
      </c>
      <c r="M29" s="849">
        <f t="shared" si="4"/>
        <v>0.006032388108527527</v>
      </c>
      <c r="N29" s="848"/>
      <c r="O29" s="848">
        <v>1412.808</v>
      </c>
      <c r="P29" s="848">
        <f t="shared" si="18"/>
        <v>1412.808</v>
      </c>
      <c r="Q29" s="850">
        <f t="shared" si="7"/>
        <v>-0.12017202620596712</v>
      </c>
    </row>
    <row r="30" spans="1:17" ht="18" customHeight="1">
      <c r="A30" s="846" t="s">
        <v>97</v>
      </c>
      <c r="B30" s="847">
        <v>107.828</v>
      </c>
      <c r="C30" s="848">
        <v>134.993</v>
      </c>
      <c r="D30" s="848">
        <f t="shared" si="12"/>
        <v>242.821</v>
      </c>
      <c r="E30" s="849">
        <f t="shared" si="1"/>
        <v>0.005828836519620417</v>
      </c>
      <c r="F30" s="847"/>
      <c r="G30" s="848"/>
      <c r="H30" s="848">
        <f t="shared" si="13"/>
        <v>0</v>
      </c>
      <c r="I30" s="850" t="str">
        <f t="shared" si="6"/>
        <v>         /0</v>
      </c>
      <c r="J30" s="847">
        <v>493.828</v>
      </c>
      <c r="K30" s="848">
        <v>194.121</v>
      </c>
      <c r="L30" s="848">
        <f t="shared" si="14"/>
        <v>687.949</v>
      </c>
      <c r="M30" s="849">
        <f t="shared" si="4"/>
        <v>0.0033386016782191576</v>
      </c>
      <c r="N30" s="848"/>
      <c r="O30" s="848"/>
      <c r="P30" s="848">
        <f t="shared" si="15"/>
        <v>0</v>
      </c>
      <c r="Q30" s="850" t="str">
        <f t="shared" si="7"/>
        <v>         /0</v>
      </c>
    </row>
    <row r="31" spans="1:17" ht="18" customHeight="1">
      <c r="A31" s="846" t="s">
        <v>81</v>
      </c>
      <c r="B31" s="847">
        <v>54.378</v>
      </c>
      <c r="C31" s="848">
        <v>113.757</v>
      </c>
      <c r="D31" s="848">
        <f t="shared" si="12"/>
        <v>168.135</v>
      </c>
      <c r="E31" s="849">
        <f t="shared" si="1"/>
        <v>0.004036024183354729</v>
      </c>
      <c r="F31" s="847">
        <v>51.095</v>
      </c>
      <c r="G31" s="848">
        <v>72.582</v>
      </c>
      <c r="H31" s="848">
        <f t="shared" si="13"/>
        <v>123.67699999999999</v>
      </c>
      <c r="I31" s="850">
        <f t="shared" si="6"/>
        <v>0.35946861582994405</v>
      </c>
      <c r="J31" s="847">
        <v>232.553</v>
      </c>
      <c r="K31" s="848">
        <v>514.243</v>
      </c>
      <c r="L31" s="848">
        <f t="shared" si="14"/>
        <v>746.796</v>
      </c>
      <c r="M31" s="849">
        <f t="shared" si="4"/>
        <v>0.0036241849016240366</v>
      </c>
      <c r="N31" s="848">
        <v>190.952</v>
      </c>
      <c r="O31" s="848">
        <v>378.604</v>
      </c>
      <c r="P31" s="848">
        <f t="shared" si="15"/>
        <v>569.556</v>
      </c>
      <c r="Q31" s="850">
        <f t="shared" si="7"/>
        <v>0.31118976887259553</v>
      </c>
    </row>
    <row r="32" spans="1:17" ht="18" customHeight="1">
      <c r="A32" s="846" t="s">
        <v>74</v>
      </c>
      <c r="B32" s="847">
        <v>58.266999999999996</v>
      </c>
      <c r="C32" s="848">
        <v>54.293</v>
      </c>
      <c r="D32" s="848">
        <f t="shared" si="12"/>
        <v>112.56</v>
      </c>
      <c r="E32" s="849">
        <f t="shared" si="1"/>
        <v>0.0027019649809879465</v>
      </c>
      <c r="F32" s="847">
        <v>43.46</v>
      </c>
      <c r="G32" s="848">
        <v>52.62</v>
      </c>
      <c r="H32" s="848">
        <f t="shared" si="13"/>
        <v>96.08</v>
      </c>
      <c r="I32" s="850">
        <f t="shared" si="6"/>
        <v>0.1715237302248127</v>
      </c>
      <c r="J32" s="847">
        <v>260.815</v>
      </c>
      <c r="K32" s="848">
        <v>221.44199999999998</v>
      </c>
      <c r="L32" s="848">
        <f t="shared" si="14"/>
        <v>482.25699999999995</v>
      </c>
      <c r="M32" s="849">
        <f t="shared" si="4"/>
        <v>0.00234038283293229</v>
      </c>
      <c r="N32" s="848">
        <v>192.38199999999995</v>
      </c>
      <c r="O32" s="848">
        <v>185.209</v>
      </c>
      <c r="P32" s="848">
        <f t="shared" si="15"/>
        <v>377.59099999999995</v>
      </c>
      <c r="Q32" s="850">
        <f t="shared" si="7"/>
        <v>0.2771941068510637</v>
      </c>
    </row>
    <row r="33" spans="1:17" ht="18" customHeight="1">
      <c r="A33" s="846" t="s">
        <v>64</v>
      </c>
      <c r="B33" s="847">
        <v>90.13100000000001</v>
      </c>
      <c r="C33" s="848">
        <v>156.914</v>
      </c>
      <c r="D33" s="848">
        <f t="shared" si="12"/>
        <v>247.04500000000002</v>
      </c>
      <c r="E33" s="849">
        <f t="shared" si="1"/>
        <v>0.005930232220399495</v>
      </c>
      <c r="F33" s="847">
        <v>458.86199999999997</v>
      </c>
      <c r="G33" s="848">
        <v>496.79</v>
      </c>
      <c r="H33" s="848">
        <f>G33+F33</f>
        <v>955.652</v>
      </c>
      <c r="I33" s="850">
        <f t="shared" si="6"/>
        <v>-0.7414906262949275</v>
      </c>
      <c r="J33" s="847">
        <v>262.04</v>
      </c>
      <c r="K33" s="848">
        <v>710.9160000000002</v>
      </c>
      <c r="L33" s="848">
        <f>K33+J33</f>
        <v>972.9560000000001</v>
      </c>
      <c r="M33" s="849">
        <f t="shared" si="4"/>
        <v>0.004721734510019492</v>
      </c>
      <c r="N33" s="848">
        <v>2391.2219999999998</v>
      </c>
      <c r="O33" s="848">
        <v>2682.153</v>
      </c>
      <c r="P33" s="848">
        <f>O33+N33</f>
        <v>5073.375</v>
      </c>
      <c r="Q33" s="850">
        <f t="shared" si="7"/>
        <v>-0.8082231256313598</v>
      </c>
    </row>
    <row r="34" spans="1:17" s="840" customFormat="1" ht="18" customHeight="1">
      <c r="A34" s="851" t="s">
        <v>182</v>
      </c>
      <c r="B34" s="852">
        <f>SUM(B35:B41)</f>
        <v>2851.2129999999993</v>
      </c>
      <c r="C34" s="853">
        <f>SUM(C35:C41)</f>
        <v>971.559</v>
      </c>
      <c r="D34" s="853">
        <f t="shared" si="12"/>
        <v>3822.771999999999</v>
      </c>
      <c r="E34" s="854">
        <f t="shared" si="1"/>
        <v>0.09176435744759462</v>
      </c>
      <c r="F34" s="852">
        <f>SUM(F35:F41)</f>
        <v>2429.136</v>
      </c>
      <c r="G34" s="853">
        <f>SUM(G35:G41)</f>
        <v>867.9759999999999</v>
      </c>
      <c r="H34" s="853">
        <f aca="true" t="shared" si="19" ref="H34:H43">G34+F34</f>
        <v>3297.112</v>
      </c>
      <c r="I34" s="855">
        <f t="shared" si="6"/>
        <v>0.15943043487755304</v>
      </c>
      <c r="J34" s="852">
        <f>SUM(J35:J41)</f>
        <v>14662.333</v>
      </c>
      <c r="K34" s="853">
        <f>SUM(K35:K41)</f>
        <v>4210.712</v>
      </c>
      <c r="L34" s="853">
        <f aca="true" t="shared" si="20" ref="L34:L43">K34+J34</f>
        <v>18873.045000000002</v>
      </c>
      <c r="M34" s="854">
        <f t="shared" si="4"/>
        <v>0.0915904808497515</v>
      </c>
      <c r="N34" s="852">
        <f>SUM(N35:N41)</f>
        <v>11952.863999999998</v>
      </c>
      <c r="O34" s="853">
        <f>SUM(O35:O41)</f>
        <v>3500.826</v>
      </c>
      <c r="P34" s="853">
        <f aca="true" t="shared" si="21" ref="P34:P43">O34+N34</f>
        <v>15453.689999999999</v>
      </c>
      <c r="Q34" s="855">
        <f t="shared" si="7"/>
        <v>0.22126463000099017</v>
      </c>
    </row>
    <row r="35" spans="1:17" ht="18" customHeight="1">
      <c r="A35" s="846" t="s">
        <v>96</v>
      </c>
      <c r="B35" s="847">
        <v>1518.241</v>
      </c>
      <c r="C35" s="848"/>
      <c r="D35" s="848">
        <f t="shared" si="12"/>
        <v>1518.241</v>
      </c>
      <c r="E35" s="849">
        <f t="shared" si="1"/>
        <v>0.03644486509150782</v>
      </c>
      <c r="F35" s="847">
        <v>1716.651</v>
      </c>
      <c r="G35" s="848">
        <v>31.178</v>
      </c>
      <c r="H35" s="848">
        <f t="shared" si="19"/>
        <v>1747.8290000000002</v>
      </c>
      <c r="I35" s="850">
        <f t="shared" si="6"/>
        <v>-0.1313560994811278</v>
      </c>
      <c r="J35" s="847">
        <v>7840.721</v>
      </c>
      <c r="K35" s="848">
        <v>18.61</v>
      </c>
      <c r="L35" s="848">
        <f t="shared" si="20"/>
        <v>7859.330999999999</v>
      </c>
      <c r="M35" s="849">
        <f t="shared" si="4"/>
        <v>0.038141164048904566</v>
      </c>
      <c r="N35" s="847">
        <v>8578.943</v>
      </c>
      <c r="O35" s="848">
        <v>43.678</v>
      </c>
      <c r="P35" s="848">
        <f t="shared" si="21"/>
        <v>8622.621</v>
      </c>
      <c r="Q35" s="850">
        <f t="shared" si="7"/>
        <v>-0.08852180792823894</v>
      </c>
    </row>
    <row r="36" spans="1:17" ht="18" customHeight="1">
      <c r="A36" s="846" t="s">
        <v>93</v>
      </c>
      <c r="B36" s="847">
        <v>652.187</v>
      </c>
      <c r="C36" s="848"/>
      <c r="D36" s="848">
        <f t="shared" si="12"/>
        <v>652.187</v>
      </c>
      <c r="E36" s="849">
        <f t="shared" si="1"/>
        <v>0.01565552980681935</v>
      </c>
      <c r="F36" s="847"/>
      <c r="G36" s="848"/>
      <c r="H36" s="848">
        <f>G36+F36</f>
        <v>0</v>
      </c>
      <c r="I36" s="850" t="str">
        <f>IF(ISERROR(D36/H36-1),"         /0",IF(D36/H36&gt;5,"  *  ",(D36/H36-1)))</f>
        <v>         /0</v>
      </c>
      <c r="J36" s="847">
        <v>2905.78</v>
      </c>
      <c r="K36" s="848"/>
      <c r="L36" s="848">
        <f>K36+J36</f>
        <v>2905.78</v>
      </c>
      <c r="M36" s="849">
        <f t="shared" si="4"/>
        <v>0.014101687747980832</v>
      </c>
      <c r="N36" s="847"/>
      <c r="O36" s="848"/>
      <c r="P36" s="848">
        <f>O36+N36</f>
        <v>0</v>
      </c>
      <c r="Q36" s="850" t="str">
        <f>IF(ISERROR(L36/P36-1),"         /0",IF(L36/P36&gt;5,"  *  ",(L36/P36-1)))</f>
        <v>         /0</v>
      </c>
    </row>
    <row r="37" spans="1:17" ht="18" customHeight="1">
      <c r="A37" s="846" t="s">
        <v>101</v>
      </c>
      <c r="B37" s="847">
        <v>364.227</v>
      </c>
      <c r="C37" s="848">
        <v>90.804</v>
      </c>
      <c r="D37" s="848">
        <f t="shared" si="12"/>
        <v>455.03099999999995</v>
      </c>
      <c r="E37" s="849">
        <f t="shared" si="1"/>
        <v>0.010922866269224646</v>
      </c>
      <c r="F37" s="847">
        <v>458.544</v>
      </c>
      <c r="G37" s="848">
        <v>177.771</v>
      </c>
      <c r="H37" s="848">
        <f>G37+F37</f>
        <v>636.3149999999999</v>
      </c>
      <c r="I37" s="850">
        <f>IF(ISERROR(D37/H37-1),"         /0",IF(D37/H37&gt;5,"  *  ",(D37/H37-1)))</f>
        <v>-0.2848966313853988</v>
      </c>
      <c r="J37" s="847">
        <v>1756.2959999999998</v>
      </c>
      <c r="K37" s="848">
        <v>362.195</v>
      </c>
      <c r="L37" s="848">
        <f>K37+J37</f>
        <v>2118.491</v>
      </c>
      <c r="M37" s="849">
        <f t="shared" si="4"/>
        <v>0.010280991189597168</v>
      </c>
      <c r="N37" s="847">
        <v>1901.4560000000001</v>
      </c>
      <c r="O37" s="848">
        <v>558.3</v>
      </c>
      <c r="P37" s="848">
        <f>O37+N37</f>
        <v>2459.7560000000003</v>
      </c>
      <c r="Q37" s="850">
        <f>IF(ISERROR(L37/P37-1),"         /0",IF(L37/P37&gt;5,"  *  ",(L37/P37-1)))</f>
        <v>-0.13873937089695088</v>
      </c>
    </row>
    <row r="38" spans="1:17" ht="18" customHeight="1">
      <c r="A38" s="846" t="s">
        <v>76</v>
      </c>
      <c r="B38" s="847">
        <v>132.796</v>
      </c>
      <c r="C38" s="848">
        <v>302.392</v>
      </c>
      <c r="D38" s="848">
        <f t="shared" si="12"/>
        <v>435.188</v>
      </c>
      <c r="E38" s="849">
        <f t="shared" si="1"/>
        <v>0.010446541721270276</v>
      </c>
      <c r="F38" s="847">
        <v>104.25</v>
      </c>
      <c r="G38" s="848">
        <v>264.606</v>
      </c>
      <c r="H38" s="848">
        <f>G38+F38</f>
        <v>368.856</v>
      </c>
      <c r="I38" s="850">
        <f t="shared" si="6"/>
        <v>0.17983169583794223</v>
      </c>
      <c r="J38" s="847">
        <v>772.154</v>
      </c>
      <c r="K38" s="848">
        <v>1460.961</v>
      </c>
      <c r="L38" s="848">
        <f>K38+J38</f>
        <v>2233.115</v>
      </c>
      <c r="M38" s="849">
        <f t="shared" si="4"/>
        <v>0.010837258992536328</v>
      </c>
      <c r="N38" s="847">
        <v>626.826</v>
      </c>
      <c r="O38" s="848">
        <v>1162.644</v>
      </c>
      <c r="P38" s="848">
        <f>O38+N38</f>
        <v>1789.47</v>
      </c>
      <c r="Q38" s="850">
        <f t="shared" si="7"/>
        <v>0.24791977512894858</v>
      </c>
    </row>
    <row r="39" spans="1:17" ht="18" customHeight="1">
      <c r="A39" s="846" t="s">
        <v>47</v>
      </c>
      <c r="B39" s="847">
        <v>101.596</v>
      </c>
      <c r="C39" s="848">
        <v>316.246</v>
      </c>
      <c r="D39" s="848">
        <f t="shared" si="12"/>
        <v>417.842</v>
      </c>
      <c r="E39" s="849">
        <f t="shared" si="1"/>
        <v>0.010030156819349373</v>
      </c>
      <c r="F39" s="847">
        <v>30.765</v>
      </c>
      <c r="G39" s="848">
        <v>116.029</v>
      </c>
      <c r="H39" s="848">
        <f>G39+F39</f>
        <v>146.79399999999998</v>
      </c>
      <c r="I39" s="850">
        <f t="shared" si="6"/>
        <v>1.8464514898429094</v>
      </c>
      <c r="J39" s="847">
        <v>829.626</v>
      </c>
      <c r="K39" s="848">
        <v>1125.1</v>
      </c>
      <c r="L39" s="848">
        <f>K39+J39</f>
        <v>1954.7259999999999</v>
      </c>
      <c r="M39" s="849">
        <f t="shared" si="4"/>
        <v>0.009486243172180817</v>
      </c>
      <c r="N39" s="847">
        <v>214.46600000000004</v>
      </c>
      <c r="O39" s="848">
        <v>515.4039999999999</v>
      </c>
      <c r="P39" s="848">
        <f>O39+N39</f>
        <v>729.8699999999999</v>
      </c>
      <c r="Q39" s="850">
        <f t="shared" si="7"/>
        <v>1.6781837861536988</v>
      </c>
    </row>
    <row r="40" spans="1:17" ht="18" customHeight="1">
      <c r="A40" s="846" t="s">
        <v>77</v>
      </c>
      <c r="B40" s="847">
        <v>23.187</v>
      </c>
      <c r="C40" s="848">
        <v>262.117</v>
      </c>
      <c r="D40" s="848">
        <f t="shared" si="12"/>
        <v>285.30400000000003</v>
      </c>
      <c r="E40" s="849">
        <f t="shared" si="1"/>
        <v>0.006848626660765682</v>
      </c>
      <c r="F40" s="847">
        <v>24.371</v>
      </c>
      <c r="G40" s="848">
        <v>245.784</v>
      </c>
      <c r="H40" s="848">
        <f>G40+F40</f>
        <v>270.155</v>
      </c>
      <c r="I40" s="850">
        <f t="shared" si="6"/>
        <v>0.05607521607965826</v>
      </c>
      <c r="J40" s="847">
        <v>124.189</v>
      </c>
      <c r="K40" s="848">
        <v>1216.046</v>
      </c>
      <c r="L40" s="848">
        <f>K40+J40</f>
        <v>1340.2350000000001</v>
      </c>
      <c r="M40" s="849">
        <f t="shared" si="4"/>
        <v>0.006504131585637967</v>
      </c>
      <c r="N40" s="847">
        <v>82.31</v>
      </c>
      <c r="O40" s="848">
        <v>1101.377</v>
      </c>
      <c r="P40" s="848">
        <f>O40+N40</f>
        <v>1183.687</v>
      </c>
      <c r="Q40" s="850">
        <f t="shared" si="7"/>
        <v>0.13225455715911405</v>
      </c>
    </row>
    <row r="41" spans="1:17" ht="18" customHeight="1" thickBot="1">
      <c r="A41" s="846" t="s">
        <v>64</v>
      </c>
      <c r="B41" s="847">
        <v>58.97899999999999</v>
      </c>
      <c r="C41" s="848">
        <v>0</v>
      </c>
      <c r="D41" s="848">
        <f t="shared" si="12"/>
        <v>58.97899999999999</v>
      </c>
      <c r="E41" s="849">
        <f t="shared" si="1"/>
        <v>0.0014157710786574988</v>
      </c>
      <c r="F41" s="847">
        <v>94.555</v>
      </c>
      <c r="G41" s="848">
        <v>32.608</v>
      </c>
      <c r="H41" s="848">
        <f t="shared" si="19"/>
        <v>127.16300000000001</v>
      </c>
      <c r="I41" s="850">
        <f t="shared" si="6"/>
        <v>-0.536193704143501</v>
      </c>
      <c r="J41" s="847">
        <v>433.56699999999995</v>
      </c>
      <c r="K41" s="848">
        <v>27.8</v>
      </c>
      <c r="L41" s="848">
        <f t="shared" si="20"/>
        <v>461.36699999999996</v>
      </c>
      <c r="M41" s="849">
        <f t="shared" si="4"/>
        <v>0.0022390041129138035</v>
      </c>
      <c r="N41" s="847">
        <v>548.8629999999998</v>
      </c>
      <c r="O41" s="848">
        <v>119.423</v>
      </c>
      <c r="P41" s="848">
        <f t="shared" si="21"/>
        <v>668.2859999999998</v>
      </c>
      <c r="Q41" s="850">
        <f t="shared" si="7"/>
        <v>-0.30962641743205743</v>
      </c>
    </row>
    <row r="42" spans="1:17" s="840" customFormat="1" ht="18" customHeight="1">
      <c r="A42" s="835" t="s">
        <v>222</v>
      </c>
      <c r="B42" s="836">
        <f>SUM(B43:B50)</f>
        <v>2825.6539999999995</v>
      </c>
      <c r="C42" s="837">
        <f>SUM(C43:C50)</f>
        <v>2089.208</v>
      </c>
      <c r="D42" s="837">
        <f t="shared" si="12"/>
        <v>4914.861999999999</v>
      </c>
      <c r="E42" s="838">
        <f t="shared" si="1"/>
        <v>0.11797961096649234</v>
      </c>
      <c r="F42" s="836">
        <f>SUM(F43:F50)</f>
        <v>2299.659</v>
      </c>
      <c r="G42" s="837">
        <f>SUM(G43:G50)</f>
        <v>1366.3339999999998</v>
      </c>
      <c r="H42" s="837">
        <f t="shared" si="19"/>
        <v>3665.993</v>
      </c>
      <c r="I42" s="839">
        <f t="shared" si="6"/>
        <v>0.34066322548897365</v>
      </c>
      <c r="J42" s="836">
        <f>SUM(J43:J50)</f>
        <v>11425.824</v>
      </c>
      <c r="K42" s="837">
        <f>SUM(K43:K50)</f>
        <v>8478.404999999999</v>
      </c>
      <c r="L42" s="837">
        <f t="shared" si="20"/>
        <v>19904.229</v>
      </c>
      <c r="M42" s="838">
        <f t="shared" si="4"/>
        <v>0.09659479458950944</v>
      </c>
      <c r="N42" s="836">
        <f>SUM(N43:N50)</f>
        <v>9602.374</v>
      </c>
      <c r="O42" s="837">
        <f>SUM(O43:O50)</f>
        <v>6319.438</v>
      </c>
      <c r="P42" s="837">
        <f t="shared" si="21"/>
        <v>15921.812</v>
      </c>
      <c r="Q42" s="839">
        <f t="shared" si="7"/>
        <v>0.25012335279426745</v>
      </c>
    </row>
    <row r="43" spans="1:17" s="856" customFormat="1" ht="18" customHeight="1">
      <c r="A43" s="841" t="s">
        <v>59</v>
      </c>
      <c r="B43" s="842">
        <v>957.8609999999999</v>
      </c>
      <c r="C43" s="843">
        <v>804.135</v>
      </c>
      <c r="D43" s="843">
        <f t="shared" si="12"/>
        <v>1761.9959999999999</v>
      </c>
      <c r="E43" s="844">
        <f t="shared" si="1"/>
        <v>0.04229612196731376</v>
      </c>
      <c r="F43" s="842">
        <v>467.55899999999997</v>
      </c>
      <c r="G43" s="843">
        <v>305.617</v>
      </c>
      <c r="H43" s="843">
        <f t="shared" si="19"/>
        <v>773.1759999999999</v>
      </c>
      <c r="I43" s="845">
        <f t="shared" si="6"/>
        <v>1.2789067430960093</v>
      </c>
      <c r="J43" s="842">
        <v>4089.539</v>
      </c>
      <c r="K43" s="843">
        <v>3522.6989999999996</v>
      </c>
      <c r="L43" s="843">
        <f t="shared" si="20"/>
        <v>7612.237999999999</v>
      </c>
      <c r="M43" s="844">
        <f t="shared" si="4"/>
        <v>0.03694202704241687</v>
      </c>
      <c r="N43" s="842">
        <v>1871.507</v>
      </c>
      <c r="O43" s="843">
        <v>1349.975</v>
      </c>
      <c r="P43" s="843">
        <f t="shared" si="21"/>
        <v>3221.482</v>
      </c>
      <c r="Q43" s="845">
        <f t="shared" si="7"/>
        <v>1.3629615189530782</v>
      </c>
    </row>
    <row r="44" spans="1:17" s="856" customFormat="1" ht="18" customHeight="1">
      <c r="A44" s="841" t="s">
        <v>60</v>
      </c>
      <c r="B44" s="842">
        <v>425.479</v>
      </c>
      <c r="C44" s="843">
        <v>480.457</v>
      </c>
      <c r="D44" s="843">
        <f aca="true" t="shared" si="22" ref="D44:D49">C44+B44</f>
        <v>905.9359999999999</v>
      </c>
      <c r="E44" s="844">
        <f t="shared" si="1"/>
        <v>0.021746689294743212</v>
      </c>
      <c r="F44" s="842">
        <v>240.153</v>
      </c>
      <c r="G44" s="843">
        <v>254.204</v>
      </c>
      <c r="H44" s="843">
        <f aca="true" t="shared" si="23" ref="H44:H49">G44+F44</f>
        <v>494.35699999999997</v>
      </c>
      <c r="I44" s="845">
        <f aca="true" t="shared" si="24" ref="I44:I49">IF(ISERROR(D44/H44-1),"         /0",IF(D44/H44&gt;5,"  *  ",(D44/H44-1)))</f>
        <v>0.832554206777693</v>
      </c>
      <c r="J44" s="842">
        <v>1403.945</v>
      </c>
      <c r="K44" s="843">
        <v>1695.87</v>
      </c>
      <c r="L44" s="843">
        <f aca="true" t="shared" si="25" ref="L44:L49">K44+J44</f>
        <v>3099.8149999999996</v>
      </c>
      <c r="M44" s="844">
        <f t="shared" si="4"/>
        <v>0.015043335423365566</v>
      </c>
      <c r="N44" s="842">
        <v>1019</v>
      </c>
      <c r="O44" s="843">
        <v>1198.714</v>
      </c>
      <c r="P44" s="843">
        <f aca="true" t="shared" si="26" ref="P44:P49">O44+N44</f>
        <v>2217.714</v>
      </c>
      <c r="Q44" s="845">
        <f aca="true" t="shared" si="27" ref="Q44:Q49">IF(ISERROR(L44/P44-1),"         /0",IF(L44/P44&gt;5,"  *  ",(L44/P44-1)))</f>
        <v>0.39775237023349264</v>
      </c>
    </row>
    <row r="45" spans="1:17" s="856" customFormat="1" ht="18" customHeight="1">
      <c r="A45" s="841" t="s">
        <v>57</v>
      </c>
      <c r="B45" s="842">
        <v>299.58</v>
      </c>
      <c r="C45" s="843">
        <v>294.714</v>
      </c>
      <c r="D45" s="843">
        <f>C45+B45</f>
        <v>594.294</v>
      </c>
      <c r="E45" s="844">
        <f t="shared" si="1"/>
        <v>0.014265827793276923</v>
      </c>
      <c r="F45" s="842">
        <v>159.395</v>
      </c>
      <c r="G45" s="843">
        <v>153.074</v>
      </c>
      <c r="H45" s="843">
        <f>G45+F45</f>
        <v>312.46900000000005</v>
      </c>
      <c r="I45" s="845">
        <f>IF(ISERROR(D45/H45-1),"         /0",IF(D45/H45&gt;5,"  *  ",(D45/H45-1)))</f>
        <v>0.9019294714035628</v>
      </c>
      <c r="J45" s="842">
        <v>1450.4779999999998</v>
      </c>
      <c r="K45" s="843">
        <v>1324.959</v>
      </c>
      <c r="L45" s="843">
        <f>K45+J45</f>
        <v>2775.437</v>
      </c>
      <c r="M45" s="844">
        <f t="shared" si="4"/>
        <v>0.013469135976637141</v>
      </c>
      <c r="N45" s="842">
        <v>863.7320000000002</v>
      </c>
      <c r="O45" s="843">
        <v>680.0569999999999</v>
      </c>
      <c r="P45" s="843">
        <f>O45+N45</f>
        <v>1543.7890000000002</v>
      </c>
      <c r="Q45" s="845">
        <f>IF(ISERROR(L45/P45-1),"         /0",IF(L45/P45&gt;5,"  *  ",(L45/P45-1)))</f>
        <v>0.7978085088052833</v>
      </c>
    </row>
    <row r="46" spans="1:17" s="856" customFormat="1" ht="18" customHeight="1">
      <c r="A46" s="841" t="s">
        <v>99</v>
      </c>
      <c r="B46" s="842">
        <v>253.35899999999998</v>
      </c>
      <c r="C46" s="843">
        <v>147.219</v>
      </c>
      <c r="D46" s="843">
        <f>C46+B46</f>
        <v>400.578</v>
      </c>
      <c r="E46" s="844">
        <f t="shared" si="1"/>
        <v>0.009615740299877305</v>
      </c>
      <c r="F46" s="842">
        <v>548.214</v>
      </c>
      <c r="G46" s="843">
        <v>188</v>
      </c>
      <c r="H46" s="843">
        <f>G46+F46</f>
        <v>736.214</v>
      </c>
      <c r="I46" s="845">
        <f>IF(ISERROR(D46/H46-1),"         /0",IF(D46/H46&gt;5,"  *  ",(D46/H46-1)))</f>
        <v>-0.45589461759760075</v>
      </c>
      <c r="J46" s="842">
        <v>983.423</v>
      </c>
      <c r="K46" s="843">
        <v>674.4859999999999</v>
      </c>
      <c r="L46" s="843">
        <f>K46+J46</f>
        <v>1657.9089999999999</v>
      </c>
      <c r="M46" s="844">
        <f t="shared" si="4"/>
        <v>0.008045796664774053</v>
      </c>
      <c r="N46" s="842">
        <v>1933.089</v>
      </c>
      <c r="O46" s="843">
        <v>991.726</v>
      </c>
      <c r="P46" s="843">
        <f>O46+N46</f>
        <v>2924.815</v>
      </c>
      <c r="Q46" s="845">
        <f>IF(ISERROR(L46/P46-1),"         /0",IF(L46/P46&gt;5,"  *  ",(L46/P46-1)))</f>
        <v>-0.4331576527062396</v>
      </c>
    </row>
    <row r="47" spans="1:17" s="856" customFormat="1" ht="18" customHeight="1">
      <c r="A47" s="841" t="s">
        <v>97</v>
      </c>
      <c r="B47" s="842">
        <v>299.995</v>
      </c>
      <c r="C47" s="843"/>
      <c r="D47" s="843">
        <f t="shared" si="22"/>
        <v>299.995</v>
      </c>
      <c r="E47" s="844">
        <f t="shared" si="1"/>
        <v>0.007201279179739508</v>
      </c>
      <c r="F47" s="842"/>
      <c r="G47" s="843"/>
      <c r="H47" s="843">
        <f t="shared" si="23"/>
        <v>0</v>
      </c>
      <c r="I47" s="845" t="str">
        <f t="shared" si="24"/>
        <v>         /0</v>
      </c>
      <c r="J47" s="842">
        <v>1153.4789999999998</v>
      </c>
      <c r="K47" s="843"/>
      <c r="L47" s="843">
        <f t="shared" si="25"/>
        <v>1153.4789999999998</v>
      </c>
      <c r="M47" s="844">
        <f t="shared" si="4"/>
        <v>0.005597808740459766</v>
      </c>
      <c r="N47" s="842"/>
      <c r="O47" s="843"/>
      <c r="P47" s="843">
        <f t="shared" si="26"/>
        <v>0</v>
      </c>
      <c r="Q47" s="845" t="str">
        <f t="shared" si="27"/>
        <v>         /0</v>
      </c>
    </row>
    <row r="48" spans="1:17" s="856" customFormat="1" ht="18" customHeight="1">
      <c r="A48" s="841" t="s">
        <v>50</v>
      </c>
      <c r="B48" s="842">
        <v>233.625</v>
      </c>
      <c r="C48" s="843">
        <v>65.6</v>
      </c>
      <c r="D48" s="843">
        <f t="shared" si="22"/>
        <v>299.225</v>
      </c>
      <c r="E48" s="844">
        <f t="shared" si="1"/>
        <v>0.007182795588451655</v>
      </c>
      <c r="F48" s="842">
        <v>214.726</v>
      </c>
      <c r="G48" s="843">
        <v>67.791</v>
      </c>
      <c r="H48" s="843">
        <f t="shared" si="23"/>
        <v>282.517</v>
      </c>
      <c r="I48" s="845">
        <f t="shared" si="24"/>
        <v>0.05913980397639795</v>
      </c>
      <c r="J48" s="842">
        <v>843.263</v>
      </c>
      <c r="K48" s="843">
        <v>235.473</v>
      </c>
      <c r="L48" s="843">
        <f t="shared" si="25"/>
        <v>1078.736</v>
      </c>
      <c r="M48" s="844">
        <f t="shared" si="4"/>
        <v>0.0052350825714630326</v>
      </c>
      <c r="N48" s="842">
        <v>762.3439999999999</v>
      </c>
      <c r="O48" s="843">
        <v>276.22799999999995</v>
      </c>
      <c r="P48" s="843">
        <f t="shared" si="26"/>
        <v>1038.572</v>
      </c>
      <c r="Q48" s="845">
        <f t="shared" si="27"/>
        <v>0.03867233085428867</v>
      </c>
    </row>
    <row r="49" spans="1:17" s="856" customFormat="1" ht="18" customHeight="1">
      <c r="A49" s="841" t="s">
        <v>71</v>
      </c>
      <c r="B49" s="842">
        <v>153.72699999999998</v>
      </c>
      <c r="C49" s="843">
        <v>52.021</v>
      </c>
      <c r="D49" s="843">
        <f t="shared" si="22"/>
        <v>205.748</v>
      </c>
      <c r="E49" s="844">
        <f t="shared" si="1"/>
        <v>0.0049389116107703265</v>
      </c>
      <c r="F49" s="842">
        <v>111.125</v>
      </c>
      <c r="G49" s="843">
        <v>45.523</v>
      </c>
      <c r="H49" s="843">
        <f t="shared" si="23"/>
        <v>156.648</v>
      </c>
      <c r="I49" s="845">
        <f t="shared" si="24"/>
        <v>0.31344160155252543</v>
      </c>
      <c r="J49" s="842">
        <v>612.52</v>
      </c>
      <c r="K49" s="843">
        <v>249.88299999999998</v>
      </c>
      <c r="L49" s="843">
        <f t="shared" si="25"/>
        <v>862.403</v>
      </c>
      <c r="M49" s="844">
        <f t="shared" si="4"/>
        <v>0.004185223182388864</v>
      </c>
      <c r="N49" s="842">
        <v>474.3769999999997</v>
      </c>
      <c r="O49" s="843">
        <v>190.205</v>
      </c>
      <c r="P49" s="843">
        <f t="shared" si="26"/>
        <v>664.5819999999998</v>
      </c>
      <c r="Q49" s="845">
        <f t="shared" si="27"/>
        <v>0.2976622899807704</v>
      </c>
    </row>
    <row r="50" spans="1:17" s="856" customFormat="1" ht="18" customHeight="1" thickBot="1">
      <c r="A50" s="841" t="s">
        <v>64</v>
      </c>
      <c r="B50" s="842">
        <v>202.02800000000002</v>
      </c>
      <c r="C50" s="843">
        <v>245.062</v>
      </c>
      <c r="D50" s="843">
        <f>C50+B50</f>
        <v>447.09000000000003</v>
      </c>
      <c r="E50" s="844">
        <f t="shared" si="1"/>
        <v>0.01073224523231966</v>
      </c>
      <c r="F50" s="842">
        <v>558.4870000000001</v>
      </c>
      <c r="G50" s="843">
        <v>352.125</v>
      </c>
      <c r="H50" s="843">
        <f>G50+F50</f>
        <v>910.6120000000001</v>
      </c>
      <c r="I50" s="845">
        <f t="shared" si="6"/>
        <v>-0.509022503547065</v>
      </c>
      <c r="J50" s="842">
        <v>889.177</v>
      </c>
      <c r="K50" s="843">
        <v>775.035</v>
      </c>
      <c r="L50" s="843">
        <f>K50+J50</f>
        <v>1664.212</v>
      </c>
      <c r="M50" s="844">
        <f t="shared" si="4"/>
        <v>0.008076384988004141</v>
      </c>
      <c r="N50" s="842">
        <v>2678.325</v>
      </c>
      <c r="O50" s="843">
        <v>1632.5330000000001</v>
      </c>
      <c r="P50" s="843">
        <f>O50+N50</f>
        <v>4310.858</v>
      </c>
      <c r="Q50" s="845">
        <f t="shared" si="7"/>
        <v>-0.6139487777143204</v>
      </c>
    </row>
    <row r="51" spans="1:17" s="840" customFormat="1" ht="18" customHeight="1">
      <c r="A51" s="835" t="s">
        <v>196</v>
      </c>
      <c r="B51" s="836">
        <f>SUM(B52:B57)</f>
        <v>706.5300000000001</v>
      </c>
      <c r="C51" s="837">
        <f>SUM(C52:C57)</f>
        <v>622.236</v>
      </c>
      <c r="D51" s="837">
        <f aca="true" t="shared" si="28" ref="D51:D58">C51+B51</f>
        <v>1328.766</v>
      </c>
      <c r="E51" s="838">
        <f t="shared" si="1"/>
        <v>0.031896581378175456</v>
      </c>
      <c r="F51" s="836">
        <f>SUM(F52:F57)</f>
        <v>442.89799999999997</v>
      </c>
      <c r="G51" s="837">
        <f>SUM(G52:G57)</f>
        <v>129.481</v>
      </c>
      <c r="H51" s="837">
        <f aca="true" t="shared" si="29" ref="H51:H58">G51+F51</f>
        <v>572.3789999999999</v>
      </c>
      <c r="I51" s="839">
        <f t="shared" si="6"/>
        <v>1.3214792995550155</v>
      </c>
      <c r="J51" s="836">
        <f>SUM(J52:J57)</f>
        <v>3654.0260000000007</v>
      </c>
      <c r="K51" s="837">
        <f>SUM(K52:K57)</f>
        <v>2277.567</v>
      </c>
      <c r="L51" s="837">
        <f aca="true" t="shared" si="30" ref="L51:L58">K51+J51</f>
        <v>5931.593000000001</v>
      </c>
      <c r="M51" s="838">
        <f t="shared" si="4"/>
        <v>0.02878589305938814</v>
      </c>
      <c r="N51" s="836">
        <f>SUM(N52:N57)</f>
        <v>3029.509</v>
      </c>
      <c r="O51" s="837">
        <f>SUM(O52:O57)</f>
        <v>831.897</v>
      </c>
      <c r="P51" s="837">
        <f aca="true" t="shared" si="31" ref="P51:P58">O51+N51</f>
        <v>3861.406</v>
      </c>
      <c r="Q51" s="839">
        <f t="shared" si="7"/>
        <v>0.5361225936873772</v>
      </c>
    </row>
    <row r="52" spans="1:17" ht="18" customHeight="1">
      <c r="A52" s="841" t="s">
        <v>96</v>
      </c>
      <c r="B52" s="842">
        <v>145.042</v>
      </c>
      <c r="C52" s="843">
        <v>497.526</v>
      </c>
      <c r="D52" s="843">
        <f t="shared" si="28"/>
        <v>642.568</v>
      </c>
      <c r="E52" s="844">
        <f t="shared" si="1"/>
        <v>0.015424628943705247</v>
      </c>
      <c r="F52" s="842"/>
      <c r="G52" s="843">
        <v>33.708</v>
      </c>
      <c r="H52" s="843">
        <f t="shared" si="29"/>
        <v>33.708</v>
      </c>
      <c r="I52" s="845" t="str">
        <f t="shared" si="6"/>
        <v>  *  </v>
      </c>
      <c r="J52" s="842">
        <v>448.76</v>
      </c>
      <c r="K52" s="843">
        <v>1732.843</v>
      </c>
      <c r="L52" s="843">
        <f t="shared" si="30"/>
        <v>2181.603</v>
      </c>
      <c r="M52" s="844">
        <f t="shared" si="4"/>
        <v>0.010587272366131719</v>
      </c>
      <c r="N52" s="842"/>
      <c r="O52" s="843">
        <v>33.708</v>
      </c>
      <c r="P52" s="843">
        <f t="shared" si="31"/>
        <v>33.708</v>
      </c>
      <c r="Q52" s="845" t="str">
        <f t="shared" si="7"/>
        <v>  *  </v>
      </c>
    </row>
    <row r="53" spans="1:17" ht="18" customHeight="1">
      <c r="A53" s="841" t="s">
        <v>59</v>
      </c>
      <c r="B53" s="842">
        <v>349.80800000000005</v>
      </c>
      <c r="C53" s="843">
        <v>50.30199999999999</v>
      </c>
      <c r="D53" s="843">
        <f>C53+B53</f>
        <v>400.11</v>
      </c>
      <c r="E53" s="844">
        <f t="shared" si="1"/>
        <v>0.009604506117120533</v>
      </c>
      <c r="F53" s="842">
        <v>299.895</v>
      </c>
      <c r="G53" s="843">
        <v>53.361</v>
      </c>
      <c r="H53" s="843">
        <f>G53+F53</f>
        <v>353.256</v>
      </c>
      <c r="I53" s="845">
        <f>IF(ISERROR(D53/H53-1),"         /0",IF(D53/H53&gt;5,"  *  ",(D53/H53-1)))</f>
        <v>0.13263468985664795</v>
      </c>
      <c r="J53" s="842">
        <v>2037.46</v>
      </c>
      <c r="K53" s="843">
        <v>212.321</v>
      </c>
      <c r="L53" s="843">
        <f>K53+J53</f>
        <v>2249.781</v>
      </c>
      <c r="M53" s="844">
        <f t="shared" si="4"/>
        <v>0.010918138731541982</v>
      </c>
      <c r="N53" s="842">
        <v>2349.148</v>
      </c>
      <c r="O53" s="843">
        <v>383.01800000000003</v>
      </c>
      <c r="P53" s="843">
        <f>O53+N53</f>
        <v>2732.166</v>
      </c>
      <c r="Q53" s="845">
        <f>IF(ISERROR(L53/P53-1),"         /0",IF(L53/P53&gt;5,"  *  ",(L53/P53-1)))</f>
        <v>-0.17655772013852755</v>
      </c>
    </row>
    <row r="54" spans="1:17" ht="18" customHeight="1">
      <c r="A54" s="841" t="s">
        <v>60</v>
      </c>
      <c r="B54" s="842">
        <v>106.442</v>
      </c>
      <c r="C54" s="843">
        <v>18.706</v>
      </c>
      <c r="D54" s="843">
        <f>C54+B54</f>
        <v>125.148</v>
      </c>
      <c r="E54" s="844">
        <f t="shared" si="1"/>
        <v>0.0030041356915483253</v>
      </c>
      <c r="F54" s="842"/>
      <c r="G54" s="843"/>
      <c r="H54" s="843">
        <f>G54+F54</f>
        <v>0</v>
      </c>
      <c r="I54" s="845" t="str">
        <f t="shared" si="6"/>
        <v>         /0</v>
      </c>
      <c r="J54" s="842">
        <v>586.465</v>
      </c>
      <c r="K54" s="843">
        <v>22.847</v>
      </c>
      <c r="L54" s="843">
        <f>K54+J54</f>
        <v>609.312</v>
      </c>
      <c r="M54" s="844">
        <f t="shared" si="4"/>
        <v>0.0029569780111012175</v>
      </c>
      <c r="N54" s="842">
        <v>109.635</v>
      </c>
      <c r="O54" s="843">
        <v>31.154</v>
      </c>
      <c r="P54" s="843">
        <f>O54+N54</f>
        <v>140.78900000000002</v>
      </c>
      <c r="Q54" s="845">
        <f t="shared" si="7"/>
        <v>3.327838112352527</v>
      </c>
    </row>
    <row r="55" spans="1:17" ht="18" customHeight="1">
      <c r="A55" s="841" t="s">
        <v>57</v>
      </c>
      <c r="B55" s="842">
        <v>65.414</v>
      </c>
      <c r="C55" s="843">
        <v>52.096999999999994</v>
      </c>
      <c r="D55" s="843">
        <f>C55+B55</f>
        <v>117.511</v>
      </c>
      <c r="E55" s="844">
        <f t="shared" si="1"/>
        <v>0.002820812072502439</v>
      </c>
      <c r="F55" s="842">
        <v>44.764</v>
      </c>
      <c r="G55" s="843">
        <v>42.065</v>
      </c>
      <c r="H55" s="843">
        <f>G55+F55</f>
        <v>86.82900000000001</v>
      </c>
      <c r="I55" s="845">
        <f t="shared" si="6"/>
        <v>0.35336120420596795</v>
      </c>
      <c r="J55" s="842">
        <v>426.10100000000006</v>
      </c>
      <c r="K55" s="843">
        <v>274.956</v>
      </c>
      <c r="L55" s="843">
        <f>K55+J55</f>
        <v>701.057</v>
      </c>
      <c r="M55" s="844">
        <f t="shared" si="4"/>
        <v>0.0034022145198659903</v>
      </c>
      <c r="N55" s="842">
        <v>352.134</v>
      </c>
      <c r="O55" s="843">
        <v>382.648</v>
      </c>
      <c r="P55" s="843">
        <f>O55+N55</f>
        <v>734.782</v>
      </c>
      <c r="Q55" s="845">
        <f t="shared" si="7"/>
        <v>-0.04589796701606741</v>
      </c>
    </row>
    <row r="56" spans="1:17" ht="18" customHeight="1">
      <c r="A56" s="841" t="s">
        <v>88</v>
      </c>
      <c r="B56" s="842">
        <v>28.013</v>
      </c>
      <c r="C56" s="843">
        <v>1.24</v>
      </c>
      <c r="D56" s="843">
        <f t="shared" si="28"/>
        <v>29.253</v>
      </c>
      <c r="E56" s="844">
        <f t="shared" si="1"/>
        <v>0.0007022084362903376</v>
      </c>
      <c r="F56" s="842">
        <v>74.606</v>
      </c>
      <c r="G56" s="843">
        <v>0.148</v>
      </c>
      <c r="H56" s="843">
        <f t="shared" si="29"/>
        <v>74.75399999999999</v>
      </c>
      <c r="I56" s="845">
        <f t="shared" si="6"/>
        <v>-0.6086764587848141</v>
      </c>
      <c r="J56" s="842">
        <v>91.974</v>
      </c>
      <c r="K56" s="843">
        <v>16.945999999999998</v>
      </c>
      <c r="L56" s="843">
        <f t="shared" si="30"/>
        <v>108.92</v>
      </c>
      <c r="M56" s="844">
        <f t="shared" si="4"/>
        <v>0.0005285864138063006</v>
      </c>
      <c r="N56" s="842">
        <v>137.555</v>
      </c>
      <c r="O56" s="843">
        <v>0.62</v>
      </c>
      <c r="P56" s="843">
        <f t="shared" si="31"/>
        <v>138.175</v>
      </c>
      <c r="Q56" s="845">
        <f t="shared" si="7"/>
        <v>-0.21172426271033118</v>
      </c>
    </row>
    <row r="57" spans="1:17" ht="18" customHeight="1" thickBot="1">
      <c r="A57" s="841" t="s">
        <v>64</v>
      </c>
      <c r="B57" s="842">
        <v>11.811000000000002</v>
      </c>
      <c r="C57" s="843">
        <v>2.365</v>
      </c>
      <c r="D57" s="843">
        <f t="shared" si="28"/>
        <v>14.176000000000002</v>
      </c>
      <c r="E57" s="844">
        <f t="shared" si="1"/>
        <v>0.00034029011700857436</v>
      </c>
      <c r="F57" s="842">
        <v>23.633</v>
      </c>
      <c r="G57" s="843">
        <v>0.199</v>
      </c>
      <c r="H57" s="843">
        <f t="shared" si="29"/>
        <v>23.832</v>
      </c>
      <c r="I57" s="845">
        <f t="shared" si="6"/>
        <v>-0.4051695199731453</v>
      </c>
      <c r="J57" s="842">
        <v>63.266</v>
      </c>
      <c r="K57" s="843">
        <v>17.654000000000003</v>
      </c>
      <c r="L57" s="843">
        <f t="shared" si="30"/>
        <v>80.92</v>
      </c>
      <c r="M57" s="844">
        <f t="shared" si="4"/>
        <v>0.00039270301694092766</v>
      </c>
      <c r="N57" s="842">
        <v>81.03699999999999</v>
      </c>
      <c r="O57" s="843">
        <v>0.749</v>
      </c>
      <c r="P57" s="843">
        <f t="shared" si="31"/>
        <v>81.78599999999999</v>
      </c>
      <c r="Q57" s="845">
        <f t="shared" si="7"/>
        <v>-0.010588609297434548</v>
      </c>
    </row>
    <row r="58" spans="1:17" ht="18" customHeight="1" thickBot="1">
      <c r="A58" s="857" t="s">
        <v>202</v>
      </c>
      <c r="B58" s="858"/>
      <c r="C58" s="859"/>
      <c r="D58" s="859">
        <f t="shared" si="28"/>
        <v>0</v>
      </c>
      <c r="E58" s="860">
        <f t="shared" si="1"/>
        <v>0</v>
      </c>
      <c r="F58" s="858"/>
      <c r="G58" s="859"/>
      <c r="H58" s="859">
        <f t="shared" si="29"/>
        <v>0</v>
      </c>
      <c r="I58" s="861" t="str">
        <f t="shared" si="6"/>
        <v>         /0</v>
      </c>
      <c r="J58" s="858"/>
      <c r="K58" s="859"/>
      <c r="L58" s="859">
        <f t="shared" si="30"/>
        <v>0</v>
      </c>
      <c r="M58" s="860">
        <f t="shared" si="4"/>
        <v>0</v>
      </c>
      <c r="N58" s="858"/>
      <c r="O58" s="859"/>
      <c r="P58" s="859">
        <f t="shared" si="31"/>
        <v>0</v>
      </c>
      <c r="Q58" s="861" t="str">
        <f t="shared" si="7"/>
        <v>         /0</v>
      </c>
    </row>
    <row r="59" ht="14.25">
      <c r="A59" s="280" t="s">
        <v>245</v>
      </c>
    </row>
    <row r="60" ht="14.25">
      <c r="A60" s="280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59:Q65536 I59:I65536 Q3:Q6 I3:I6">
    <cfRule type="cellIs" priority="1" dxfId="0" operator="lessThan" stopIfTrue="1">
      <formula>0</formula>
    </cfRule>
  </conditionalFormatting>
  <conditionalFormatting sqref="I7:I58 Q7:Q5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55"/>
  <sheetViews>
    <sheetView showGridLines="0" zoomScale="90" zoomScaleNormal="90" zoomScalePageLayoutView="0" workbookViewId="0" topLeftCell="D1">
      <selection activeCell="P1" sqref="P1:Q1"/>
    </sheetView>
  </sheetViews>
  <sheetFormatPr defaultColWidth="9.140625" defaultRowHeight="12.75"/>
  <cols>
    <col min="1" max="1" width="24.421875" style="862" customWidth="1"/>
    <col min="2" max="4" width="11.421875" style="862" bestFit="1" customWidth="1"/>
    <col min="5" max="5" width="10.28125" style="862" bestFit="1" customWidth="1"/>
    <col min="6" max="6" width="9.57421875" style="862" bestFit="1" customWidth="1"/>
    <col min="7" max="7" width="9.8515625" style="862" customWidth="1"/>
    <col min="8" max="8" width="11.421875" style="862" bestFit="1" customWidth="1"/>
    <col min="9" max="9" width="9.421875" style="862" customWidth="1"/>
    <col min="10" max="11" width="11.28125" style="862" bestFit="1" customWidth="1"/>
    <col min="12" max="12" width="12.140625" style="862" customWidth="1"/>
    <col min="13" max="13" width="10.28125" style="862" bestFit="1" customWidth="1"/>
    <col min="14" max="15" width="11.421875" style="862" bestFit="1" customWidth="1"/>
    <col min="16" max="16" width="11.140625" style="862" customWidth="1"/>
    <col min="17" max="17" width="9.57421875" style="862" customWidth="1"/>
    <col min="18" max="16384" width="9.140625" style="862" customWidth="1"/>
  </cols>
  <sheetData>
    <row r="1" spans="16:17" ht="20.25" thickBot="1">
      <c r="P1" s="863" t="s">
        <v>0</v>
      </c>
      <c r="Q1" s="864"/>
    </row>
    <row r="2" ht="4.5" customHeight="1" thickBot="1"/>
    <row r="3" spans="1:17" ht="24" customHeight="1" thickBot="1" thickTop="1">
      <c r="A3" s="865" t="s">
        <v>247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7"/>
    </row>
    <row r="4" spans="1:17" ht="15.75" customHeight="1" thickBot="1">
      <c r="A4" s="868" t="s">
        <v>248</v>
      </c>
      <c r="B4" s="869" t="s">
        <v>39</v>
      </c>
      <c r="C4" s="870"/>
      <c r="D4" s="870"/>
      <c r="E4" s="870"/>
      <c r="F4" s="870"/>
      <c r="G4" s="870"/>
      <c r="H4" s="870"/>
      <c r="I4" s="871"/>
      <c r="J4" s="869" t="s">
        <v>40</v>
      </c>
      <c r="K4" s="870"/>
      <c r="L4" s="870"/>
      <c r="M4" s="870"/>
      <c r="N4" s="870"/>
      <c r="O4" s="870"/>
      <c r="P4" s="870"/>
      <c r="Q4" s="872"/>
    </row>
    <row r="5" spans="1:17" s="881" customFormat="1" ht="26.25" customHeight="1">
      <c r="A5" s="873"/>
      <c r="B5" s="874" t="s">
        <v>41</v>
      </c>
      <c r="C5" s="875"/>
      <c r="D5" s="875"/>
      <c r="E5" s="876" t="s">
        <v>42</v>
      </c>
      <c r="F5" s="874" t="s">
        <v>43</v>
      </c>
      <c r="G5" s="875"/>
      <c r="H5" s="875"/>
      <c r="I5" s="877" t="s">
        <v>44</v>
      </c>
      <c r="J5" s="878" t="s">
        <v>206</v>
      </c>
      <c r="K5" s="879"/>
      <c r="L5" s="879"/>
      <c r="M5" s="876" t="s">
        <v>42</v>
      </c>
      <c r="N5" s="878" t="s">
        <v>207</v>
      </c>
      <c r="O5" s="879"/>
      <c r="P5" s="879"/>
      <c r="Q5" s="880" t="s">
        <v>44</v>
      </c>
    </row>
    <row r="6" spans="1:17" s="881" customFormat="1" ht="14.25" thickBot="1">
      <c r="A6" s="882"/>
      <c r="B6" s="883" t="s">
        <v>11</v>
      </c>
      <c r="C6" s="884" t="s">
        <v>12</v>
      </c>
      <c r="D6" s="884" t="s">
        <v>13</v>
      </c>
      <c r="E6" s="885"/>
      <c r="F6" s="883" t="s">
        <v>11</v>
      </c>
      <c r="G6" s="884" t="s">
        <v>12</v>
      </c>
      <c r="H6" s="884" t="s">
        <v>13</v>
      </c>
      <c r="I6" s="886"/>
      <c r="J6" s="883" t="s">
        <v>11</v>
      </c>
      <c r="K6" s="884" t="s">
        <v>12</v>
      </c>
      <c r="L6" s="884" t="s">
        <v>13</v>
      </c>
      <c r="M6" s="885"/>
      <c r="N6" s="883" t="s">
        <v>11</v>
      </c>
      <c r="O6" s="884" t="s">
        <v>12</v>
      </c>
      <c r="P6" s="884" t="s">
        <v>13</v>
      </c>
      <c r="Q6" s="887"/>
    </row>
    <row r="7" spans="1:17" s="894" customFormat="1" ht="18" customHeight="1" thickBot="1">
      <c r="A7" s="888" t="s">
        <v>4</v>
      </c>
      <c r="B7" s="889">
        <f>SUM(B8:B53)</f>
        <v>1057219</v>
      </c>
      <c r="C7" s="890">
        <f>SUM(C8:C53)</f>
        <v>1057219</v>
      </c>
      <c r="D7" s="891">
        <f aca="true" t="shared" si="0" ref="D7:D14">C7+B7</f>
        <v>2114438</v>
      </c>
      <c r="E7" s="892">
        <f aca="true" t="shared" si="1" ref="E7:E53">D7/$D$7</f>
        <v>1</v>
      </c>
      <c r="F7" s="889">
        <f>SUM(F8:F53)</f>
        <v>724014</v>
      </c>
      <c r="G7" s="890">
        <f>SUM(G8:G53)</f>
        <v>724014</v>
      </c>
      <c r="H7" s="891">
        <f aca="true" t="shared" si="2" ref="H7:H14">G7+F7</f>
        <v>1448028</v>
      </c>
      <c r="I7" s="892">
        <f aca="true" t="shared" si="3" ref="I7:I14">(D7/H7-1)</f>
        <v>0.46021900129003024</v>
      </c>
      <c r="J7" s="889">
        <f>SUM(J8:J53)</f>
        <v>5096634</v>
      </c>
      <c r="K7" s="890">
        <f>SUM(K8:K53)</f>
        <v>5096634</v>
      </c>
      <c r="L7" s="891">
        <f aca="true" t="shared" si="4" ref="L7:L14">K7+J7</f>
        <v>10193268</v>
      </c>
      <c r="M7" s="892">
        <f aca="true" t="shared" si="5" ref="M7:M53">L7/$L$7</f>
        <v>1</v>
      </c>
      <c r="N7" s="889">
        <f>SUM(N8:N53)</f>
        <v>3625732</v>
      </c>
      <c r="O7" s="890">
        <f>SUM(O8:O53)</f>
        <v>3625732</v>
      </c>
      <c r="P7" s="891">
        <f aca="true" t="shared" si="6" ref="P7:P14">O7+N7</f>
        <v>7251464</v>
      </c>
      <c r="Q7" s="893">
        <f aca="true" t="shared" si="7" ref="Q7:Q14">(L7/P7-1)</f>
        <v>0.4056841487456877</v>
      </c>
    </row>
    <row r="8" spans="1:17" s="900" customFormat="1" ht="18" customHeight="1" thickTop="1">
      <c r="A8" s="895" t="s">
        <v>249</v>
      </c>
      <c r="B8" s="896">
        <v>407844</v>
      </c>
      <c r="C8" s="897">
        <v>416271</v>
      </c>
      <c r="D8" s="897">
        <f t="shared" si="0"/>
        <v>824115</v>
      </c>
      <c r="E8" s="898">
        <f t="shared" si="1"/>
        <v>0.3897560486521714</v>
      </c>
      <c r="F8" s="896">
        <v>272423</v>
      </c>
      <c r="G8" s="897">
        <v>279821</v>
      </c>
      <c r="H8" s="897">
        <f t="shared" si="2"/>
        <v>552244</v>
      </c>
      <c r="I8" s="898">
        <f t="shared" si="3"/>
        <v>0.49230231564308524</v>
      </c>
      <c r="J8" s="896">
        <v>1908926</v>
      </c>
      <c r="K8" s="897">
        <v>2034844</v>
      </c>
      <c r="L8" s="897">
        <f t="shared" si="4"/>
        <v>3943770</v>
      </c>
      <c r="M8" s="898">
        <f t="shared" si="5"/>
        <v>0.3868994712981156</v>
      </c>
      <c r="N8" s="897">
        <v>1329270</v>
      </c>
      <c r="O8" s="897">
        <v>1417446</v>
      </c>
      <c r="P8" s="897">
        <f t="shared" si="6"/>
        <v>2746716</v>
      </c>
      <c r="Q8" s="899">
        <f t="shared" si="7"/>
        <v>0.4358128033622697</v>
      </c>
    </row>
    <row r="9" spans="1:17" s="900" customFormat="1" ht="18" customHeight="1">
      <c r="A9" s="895" t="s">
        <v>250</v>
      </c>
      <c r="B9" s="896">
        <v>99470</v>
      </c>
      <c r="C9" s="897">
        <v>101031</v>
      </c>
      <c r="D9" s="897">
        <f t="shared" si="0"/>
        <v>200501</v>
      </c>
      <c r="E9" s="898">
        <f t="shared" si="1"/>
        <v>0.09482472411108768</v>
      </c>
      <c r="F9" s="896">
        <v>64784</v>
      </c>
      <c r="G9" s="897">
        <v>66134</v>
      </c>
      <c r="H9" s="897">
        <f t="shared" si="2"/>
        <v>130918</v>
      </c>
      <c r="I9" s="898">
        <f t="shared" si="3"/>
        <v>0.5315006339846315</v>
      </c>
      <c r="J9" s="896">
        <v>462260</v>
      </c>
      <c r="K9" s="897">
        <v>460584</v>
      </c>
      <c r="L9" s="897">
        <f t="shared" si="4"/>
        <v>922844</v>
      </c>
      <c r="M9" s="898">
        <f t="shared" si="5"/>
        <v>0.09053465483297407</v>
      </c>
      <c r="N9" s="897">
        <v>302737</v>
      </c>
      <c r="O9" s="897">
        <v>302357</v>
      </c>
      <c r="P9" s="897">
        <f t="shared" si="6"/>
        <v>605094</v>
      </c>
      <c r="Q9" s="899">
        <f t="shared" si="7"/>
        <v>0.5251250218974242</v>
      </c>
    </row>
    <row r="10" spans="1:17" s="900" customFormat="1" ht="18" customHeight="1">
      <c r="A10" s="895" t="s">
        <v>251</v>
      </c>
      <c r="B10" s="896">
        <v>99053</v>
      </c>
      <c r="C10" s="897">
        <v>98065</v>
      </c>
      <c r="D10" s="897">
        <f t="shared" si="0"/>
        <v>197118</v>
      </c>
      <c r="E10" s="898">
        <f t="shared" si="1"/>
        <v>0.09322477178332966</v>
      </c>
      <c r="F10" s="896">
        <v>71031</v>
      </c>
      <c r="G10" s="897">
        <v>71339</v>
      </c>
      <c r="H10" s="897">
        <f t="shared" si="2"/>
        <v>142370</v>
      </c>
      <c r="I10" s="898">
        <f t="shared" si="3"/>
        <v>0.3845473063145326</v>
      </c>
      <c r="J10" s="896">
        <v>468704</v>
      </c>
      <c r="K10" s="897">
        <v>447553</v>
      </c>
      <c r="L10" s="897">
        <f t="shared" si="4"/>
        <v>916257</v>
      </c>
      <c r="M10" s="898">
        <f t="shared" si="5"/>
        <v>0.0898884440201121</v>
      </c>
      <c r="N10" s="897">
        <v>351347</v>
      </c>
      <c r="O10" s="897">
        <v>339628</v>
      </c>
      <c r="P10" s="897">
        <f t="shared" si="6"/>
        <v>690975</v>
      </c>
      <c r="Q10" s="899">
        <f t="shared" si="7"/>
        <v>0.3260349506132638</v>
      </c>
    </row>
    <row r="11" spans="1:17" s="900" customFormat="1" ht="18" customHeight="1">
      <c r="A11" s="895" t="s">
        <v>252</v>
      </c>
      <c r="B11" s="896">
        <v>60266</v>
      </c>
      <c r="C11" s="897">
        <v>57858</v>
      </c>
      <c r="D11" s="897">
        <f t="shared" si="0"/>
        <v>118124</v>
      </c>
      <c r="E11" s="898">
        <f t="shared" si="1"/>
        <v>0.055865435638216866</v>
      </c>
      <c r="F11" s="896">
        <v>39324</v>
      </c>
      <c r="G11" s="897">
        <v>36549</v>
      </c>
      <c r="H11" s="897">
        <f t="shared" si="2"/>
        <v>75873</v>
      </c>
      <c r="I11" s="898">
        <f t="shared" si="3"/>
        <v>0.5568647608503683</v>
      </c>
      <c r="J11" s="896">
        <v>321814</v>
      </c>
      <c r="K11" s="897">
        <v>298766</v>
      </c>
      <c r="L11" s="897">
        <f t="shared" si="4"/>
        <v>620580</v>
      </c>
      <c r="M11" s="898">
        <f t="shared" si="5"/>
        <v>0.06088135816697844</v>
      </c>
      <c r="N11" s="897">
        <v>215763</v>
      </c>
      <c r="O11" s="897">
        <v>198321</v>
      </c>
      <c r="P11" s="897">
        <f t="shared" si="6"/>
        <v>414084</v>
      </c>
      <c r="Q11" s="899">
        <f t="shared" si="7"/>
        <v>0.49868142695684936</v>
      </c>
    </row>
    <row r="12" spans="1:17" s="900" customFormat="1" ht="18" customHeight="1">
      <c r="A12" s="895" t="s">
        <v>253</v>
      </c>
      <c r="B12" s="896">
        <v>51841</v>
      </c>
      <c r="C12" s="897">
        <v>50515</v>
      </c>
      <c r="D12" s="897">
        <f t="shared" si="0"/>
        <v>102356</v>
      </c>
      <c r="E12" s="898">
        <f t="shared" si="1"/>
        <v>0.048408134927578866</v>
      </c>
      <c r="F12" s="896">
        <v>30496</v>
      </c>
      <c r="G12" s="897">
        <v>29379</v>
      </c>
      <c r="H12" s="897">
        <f t="shared" si="2"/>
        <v>59875</v>
      </c>
      <c r="I12" s="898">
        <f t="shared" si="3"/>
        <v>0.7094947807933194</v>
      </c>
      <c r="J12" s="896">
        <v>265668</v>
      </c>
      <c r="K12" s="897">
        <v>247488</v>
      </c>
      <c r="L12" s="897">
        <f t="shared" si="4"/>
        <v>513156</v>
      </c>
      <c r="M12" s="898">
        <f t="shared" si="5"/>
        <v>0.05034263790572366</v>
      </c>
      <c r="N12" s="897">
        <v>168751</v>
      </c>
      <c r="O12" s="897">
        <v>156179</v>
      </c>
      <c r="P12" s="897">
        <f t="shared" si="6"/>
        <v>324930</v>
      </c>
      <c r="Q12" s="899">
        <f t="shared" si="7"/>
        <v>0.5792816914412335</v>
      </c>
    </row>
    <row r="13" spans="1:17" s="900" customFormat="1" ht="18" customHeight="1">
      <c r="A13" s="895" t="s">
        <v>254</v>
      </c>
      <c r="B13" s="896">
        <v>46496</v>
      </c>
      <c r="C13" s="897">
        <v>46574</v>
      </c>
      <c r="D13" s="897">
        <f t="shared" si="0"/>
        <v>93070</v>
      </c>
      <c r="E13" s="898">
        <f t="shared" si="1"/>
        <v>0.04401642422241749</v>
      </c>
      <c r="F13" s="896">
        <v>25011</v>
      </c>
      <c r="G13" s="897">
        <v>24971</v>
      </c>
      <c r="H13" s="897">
        <f t="shared" si="2"/>
        <v>49982</v>
      </c>
      <c r="I13" s="898">
        <f t="shared" si="3"/>
        <v>0.8620703453243168</v>
      </c>
      <c r="J13" s="896">
        <v>218543</v>
      </c>
      <c r="K13" s="897">
        <v>210898</v>
      </c>
      <c r="L13" s="897">
        <f t="shared" si="4"/>
        <v>429441</v>
      </c>
      <c r="M13" s="898">
        <f t="shared" si="5"/>
        <v>0.04212986453412193</v>
      </c>
      <c r="N13" s="897">
        <v>120399</v>
      </c>
      <c r="O13" s="897">
        <v>117226</v>
      </c>
      <c r="P13" s="897">
        <f t="shared" si="6"/>
        <v>237625</v>
      </c>
      <c r="Q13" s="899">
        <f t="shared" si="7"/>
        <v>0.8072214623882168</v>
      </c>
    </row>
    <row r="14" spans="1:17" s="900" customFormat="1" ht="18" customHeight="1">
      <c r="A14" s="895" t="s">
        <v>255</v>
      </c>
      <c r="B14" s="896">
        <v>36328</v>
      </c>
      <c r="C14" s="897">
        <v>37003</v>
      </c>
      <c r="D14" s="897">
        <f t="shared" si="0"/>
        <v>73331</v>
      </c>
      <c r="E14" s="898">
        <f t="shared" si="1"/>
        <v>0.034681083105770893</v>
      </c>
      <c r="F14" s="896">
        <v>34403</v>
      </c>
      <c r="G14" s="897">
        <v>35502</v>
      </c>
      <c r="H14" s="897">
        <f t="shared" si="2"/>
        <v>69905</v>
      </c>
      <c r="I14" s="898">
        <f t="shared" si="3"/>
        <v>0.04900936985909454</v>
      </c>
      <c r="J14" s="896">
        <v>178095</v>
      </c>
      <c r="K14" s="897">
        <v>187015</v>
      </c>
      <c r="L14" s="897">
        <f t="shared" si="4"/>
        <v>365110</v>
      </c>
      <c r="M14" s="898">
        <f t="shared" si="5"/>
        <v>0.03581873840656402</v>
      </c>
      <c r="N14" s="897">
        <v>181375</v>
      </c>
      <c r="O14" s="897">
        <v>190535</v>
      </c>
      <c r="P14" s="897">
        <f t="shared" si="6"/>
        <v>371910</v>
      </c>
      <c r="Q14" s="899">
        <f t="shared" si="7"/>
        <v>-0.018283993439272894</v>
      </c>
    </row>
    <row r="15" spans="1:17" s="900" customFormat="1" ht="18" customHeight="1">
      <c r="A15" s="895" t="s">
        <v>256</v>
      </c>
      <c r="B15" s="896">
        <v>30874</v>
      </c>
      <c r="C15" s="897">
        <v>28652</v>
      </c>
      <c r="D15" s="897">
        <f aca="true" t="shared" si="8" ref="D15:D52">C15+B15</f>
        <v>59526</v>
      </c>
      <c r="E15" s="898">
        <f t="shared" si="1"/>
        <v>0.028152161472693928</v>
      </c>
      <c r="F15" s="896">
        <v>15644</v>
      </c>
      <c r="G15" s="897">
        <v>14548</v>
      </c>
      <c r="H15" s="897">
        <f aca="true" t="shared" si="9" ref="H15:H52">G15+F15</f>
        <v>30192</v>
      </c>
      <c r="I15" s="898">
        <f aca="true" t="shared" si="10" ref="I15:I52">(D15/H15-1)</f>
        <v>0.9715818759936408</v>
      </c>
      <c r="J15" s="896">
        <v>160568</v>
      </c>
      <c r="K15" s="897">
        <v>151596</v>
      </c>
      <c r="L15" s="897">
        <f aca="true" t="shared" si="11" ref="L15:L52">K15+J15</f>
        <v>312164</v>
      </c>
      <c r="M15" s="898">
        <f t="shared" si="5"/>
        <v>0.030624525912592508</v>
      </c>
      <c r="N15" s="897">
        <v>87833</v>
      </c>
      <c r="O15" s="897">
        <v>80306</v>
      </c>
      <c r="P15" s="897">
        <f aca="true" t="shared" si="12" ref="P15:P52">O15+N15</f>
        <v>168139</v>
      </c>
      <c r="Q15" s="899">
        <f aca="true" t="shared" si="13" ref="Q15:Q52">(L15/P15-1)</f>
        <v>0.8565829462528027</v>
      </c>
    </row>
    <row r="16" spans="1:17" s="900" customFormat="1" ht="18" customHeight="1">
      <c r="A16" s="895" t="s">
        <v>257</v>
      </c>
      <c r="B16" s="896">
        <v>30215</v>
      </c>
      <c r="C16" s="897">
        <v>29223</v>
      </c>
      <c r="D16" s="897">
        <f t="shared" si="8"/>
        <v>59438</v>
      </c>
      <c r="E16" s="898">
        <f t="shared" si="1"/>
        <v>0.028110542848738058</v>
      </c>
      <c r="F16" s="896">
        <v>16111</v>
      </c>
      <c r="G16" s="897">
        <v>16044</v>
      </c>
      <c r="H16" s="897">
        <f t="shared" si="9"/>
        <v>32155</v>
      </c>
      <c r="I16" s="898">
        <f t="shared" si="10"/>
        <v>0.8484839060799254</v>
      </c>
      <c r="J16" s="896">
        <v>149231</v>
      </c>
      <c r="K16" s="897">
        <v>142008</v>
      </c>
      <c r="L16" s="897">
        <f t="shared" si="11"/>
        <v>291239</v>
      </c>
      <c r="M16" s="898">
        <f t="shared" si="5"/>
        <v>0.02857170045955821</v>
      </c>
      <c r="N16" s="897">
        <v>88106</v>
      </c>
      <c r="O16" s="897">
        <v>84517</v>
      </c>
      <c r="P16" s="897">
        <f t="shared" si="12"/>
        <v>172623</v>
      </c>
      <c r="Q16" s="899">
        <f t="shared" si="13"/>
        <v>0.6871390255064505</v>
      </c>
    </row>
    <row r="17" spans="1:17" s="900" customFormat="1" ht="18" customHeight="1">
      <c r="A17" s="895" t="s">
        <v>258</v>
      </c>
      <c r="B17" s="896">
        <v>24773</v>
      </c>
      <c r="C17" s="897">
        <v>25567</v>
      </c>
      <c r="D17" s="897">
        <f t="shared" si="8"/>
        <v>50340</v>
      </c>
      <c r="E17" s="898">
        <f t="shared" si="1"/>
        <v>0.023807744658391496</v>
      </c>
      <c r="F17" s="896">
        <v>25522</v>
      </c>
      <c r="G17" s="897">
        <v>24628</v>
      </c>
      <c r="H17" s="897">
        <f t="shared" si="9"/>
        <v>50150</v>
      </c>
      <c r="I17" s="898">
        <f t="shared" si="10"/>
        <v>0.003788634097706911</v>
      </c>
      <c r="J17" s="896">
        <v>137186</v>
      </c>
      <c r="K17" s="897">
        <v>133698</v>
      </c>
      <c r="L17" s="897">
        <f t="shared" si="11"/>
        <v>270884</v>
      </c>
      <c r="M17" s="898">
        <f t="shared" si="5"/>
        <v>0.02657479426617646</v>
      </c>
      <c r="N17" s="897">
        <v>133782</v>
      </c>
      <c r="O17" s="897">
        <v>131546</v>
      </c>
      <c r="P17" s="897">
        <f t="shared" si="12"/>
        <v>265328</v>
      </c>
      <c r="Q17" s="899">
        <f t="shared" si="13"/>
        <v>0.020940119399385004</v>
      </c>
    </row>
    <row r="18" spans="1:17" s="900" customFormat="1" ht="18" customHeight="1">
      <c r="A18" s="895" t="s">
        <v>259</v>
      </c>
      <c r="B18" s="896">
        <v>25204</v>
      </c>
      <c r="C18" s="897">
        <v>24998</v>
      </c>
      <c r="D18" s="897">
        <f t="shared" si="8"/>
        <v>50202</v>
      </c>
      <c r="E18" s="898">
        <f t="shared" si="1"/>
        <v>0.023742479089006157</v>
      </c>
      <c r="F18" s="896">
        <v>17726</v>
      </c>
      <c r="G18" s="897">
        <v>17562</v>
      </c>
      <c r="H18" s="897">
        <f t="shared" si="9"/>
        <v>35288</v>
      </c>
      <c r="I18" s="898">
        <f t="shared" si="10"/>
        <v>0.4226365903423259</v>
      </c>
      <c r="J18" s="896">
        <v>118146</v>
      </c>
      <c r="K18" s="897">
        <v>113228</v>
      </c>
      <c r="L18" s="897">
        <f t="shared" si="11"/>
        <v>231374</v>
      </c>
      <c r="M18" s="898">
        <f t="shared" si="5"/>
        <v>0.022698706636576218</v>
      </c>
      <c r="N18" s="897">
        <v>90353</v>
      </c>
      <c r="O18" s="897">
        <v>85144</v>
      </c>
      <c r="P18" s="897">
        <f t="shared" si="12"/>
        <v>175497</v>
      </c>
      <c r="Q18" s="899">
        <f t="shared" si="13"/>
        <v>0.3183929070012592</v>
      </c>
    </row>
    <row r="19" spans="1:17" s="900" customFormat="1" ht="18" customHeight="1">
      <c r="A19" s="895" t="s">
        <v>260</v>
      </c>
      <c r="B19" s="896">
        <v>21669</v>
      </c>
      <c r="C19" s="897">
        <v>20981</v>
      </c>
      <c r="D19" s="897">
        <f t="shared" si="8"/>
        <v>42650</v>
      </c>
      <c r="E19" s="898">
        <f t="shared" si="1"/>
        <v>0.02017084445133884</v>
      </c>
      <c r="F19" s="896">
        <v>11230</v>
      </c>
      <c r="G19" s="897">
        <v>10653</v>
      </c>
      <c r="H19" s="897">
        <f t="shared" si="9"/>
        <v>21883</v>
      </c>
      <c r="I19" s="898">
        <f t="shared" si="10"/>
        <v>0.9490015080199241</v>
      </c>
      <c r="J19" s="896">
        <v>109606</v>
      </c>
      <c r="K19" s="897">
        <v>100764</v>
      </c>
      <c r="L19" s="897">
        <f t="shared" si="11"/>
        <v>210370</v>
      </c>
      <c r="M19" s="898">
        <f t="shared" si="5"/>
        <v>0.020638130970362007</v>
      </c>
      <c r="N19" s="897">
        <v>60681</v>
      </c>
      <c r="O19" s="897">
        <v>54213</v>
      </c>
      <c r="P19" s="897">
        <f t="shared" si="12"/>
        <v>114894</v>
      </c>
      <c r="Q19" s="899">
        <f t="shared" si="13"/>
        <v>0.8309920448413319</v>
      </c>
    </row>
    <row r="20" spans="1:17" s="900" customFormat="1" ht="18" customHeight="1">
      <c r="A20" s="895" t="s">
        <v>261</v>
      </c>
      <c r="B20" s="896">
        <v>11175</v>
      </c>
      <c r="C20" s="897">
        <v>10104</v>
      </c>
      <c r="D20" s="897">
        <f t="shared" si="8"/>
        <v>21279</v>
      </c>
      <c r="E20" s="898">
        <f t="shared" si="1"/>
        <v>0.010063667035874309</v>
      </c>
      <c r="F20" s="896">
        <v>6017</v>
      </c>
      <c r="G20" s="897">
        <v>5099</v>
      </c>
      <c r="H20" s="897">
        <f t="shared" si="9"/>
        <v>11116</v>
      </c>
      <c r="I20" s="898">
        <f t="shared" si="10"/>
        <v>0.9142677222022311</v>
      </c>
      <c r="J20" s="896">
        <v>39228</v>
      </c>
      <c r="K20" s="897">
        <v>36987</v>
      </c>
      <c r="L20" s="897">
        <f t="shared" si="11"/>
        <v>76215</v>
      </c>
      <c r="M20" s="898">
        <f t="shared" si="5"/>
        <v>0.00747699363933137</v>
      </c>
      <c r="N20" s="897">
        <v>29121</v>
      </c>
      <c r="O20" s="897">
        <v>27016</v>
      </c>
      <c r="P20" s="897">
        <f t="shared" si="12"/>
        <v>56137</v>
      </c>
      <c r="Q20" s="899">
        <f t="shared" si="13"/>
        <v>0.35766072287439665</v>
      </c>
    </row>
    <row r="21" spans="1:17" s="900" customFormat="1" ht="18" customHeight="1">
      <c r="A21" s="895" t="s">
        <v>262</v>
      </c>
      <c r="B21" s="896">
        <v>10373</v>
      </c>
      <c r="C21" s="897">
        <v>10360</v>
      </c>
      <c r="D21" s="897">
        <f t="shared" si="8"/>
        <v>20733</v>
      </c>
      <c r="E21" s="898">
        <f t="shared" si="1"/>
        <v>0.009805442391784484</v>
      </c>
      <c r="F21" s="896">
        <v>8259</v>
      </c>
      <c r="G21" s="897">
        <v>9124</v>
      </c>
      <c r="H21" s="897">
        <f t="shared" si="9"/>
        <v>17383</v>
      </c>
      <c r="I21" s="898">
        <f t="shared" si="10"/>
        <v>0.19271702237818555</v>
      </c>
      <c r="J21" s="896">
        <v>49684</v>
      </c>
      <c r="K21" s="897">
        <v>48938</v>
      </c>
      <c r="L21" s="897">
        <f t="shared" si="11"/>
        <v>98622</v>
      </c>
      <c r="M21" s="898">
        <f t="shared" si="5"/>
        <v>0.00967520916746229</v>
      </c>
      <c r="N21" s="897">
        <v>37806</v>
      </c>
      <c r="O21" s="897">
        <v>40941</v>
      </c>
      <c r="P21" s="897">
        <f t="shared" si="12"/>
        <v>78747</v>
      </c>
      <c r="Q21" s="899">
        <f t="shared" si="13"/>
        <v>0.2523905672597051</v>
      </c>
    </row>
    <row r="22" spans="1:17" s="900" customFormat="1" ht="18" customHeight="1">
      <c r="A22" s="895" t="s">
        <v>263</v>
      </c>
      <c r="B22" s="896">
        <v>9652</v>
      </c>
      <c r="C22" s="897">
        <v>10258</v>
      </c>
      <c r="D22" s="897">
        <f t="shared" si="8"/>
        <v>19910</v>
      </c>
      <c r="E22" s="898">
        <f t="shared" si="1"/>
        <v>0.00941621367001539</v>
      </c>
      <c r="F22" s="896">
        <v>8266</v>
      </c>
      <c r="G22" s="897">
        <v>7930</v>
      </c>
      <c r="H22" s="897">
        <f t="shared" si="9"/>
        <v>16196</v>
      </c>
      <c r="I22" s="898">
        <f t="shared" si="10"/>
        <v>0.22931588046431228</v>
      </c>
      <c r="J22" s="896">
        <v>46992</v>
      </c>
      <c r="K22" s="897">
        <v>47409</v>
      </c>
      <c r="L22" s="897">
        <f t="shared" si="11"/>
        <v>94401</v>
      </c>
      <c r="M22" s="898">
        <f t="shared" si="5"/>
        <v>0.009261112334140533</v>
      </c>
      <c r="N22" s="897">
        <v>40505</v>
      </c>
      <c r="O22" s="897">
        <v>38474</v>
      </c>
      <c r="P22" s="897">
        <f t="shared" si="12"/>
        <v>78979</v>
      </c>
      <c r="Q22" s="899">
        <f t="shared" si="13"/>
        <v>0.19526709631674244</v>
      </c>
    </row>
    <row r="23" spans="1:17" s="900" customFormat="1" ht="18" customHeight="1">
      <c r="A23" s="895" t="s">
        <v>264</v>
      </c>
      <c r="B23" s="896">
        <v>9068</v>
      </c>
      <c r="C23" s="897">
        <v>9076</v>
      </c>
      <c r="D23" s="897">
        <f t="shared" si="8"/>
        <v>18144</v>
      </c>
      <c r="E23" s="898">
        <f t="shared" si="1"/>
        <v>0.008581003557446471</v>
      </c>
      <c r="F23" s="896">
        <v>7259</v>
      </c>
      <c r="G23" s="897">
        <v>7129</v>
      </c>
      <c r="H23" s="897">
        <f t="shared" si="9"/>
        <v>14388</v>
      </c>
      <c r="I23" s="898">
        <f t="shared" si="10"/>
        <v>0.2610508757297749</v>
      </c>
      <c r="J23" s="896">
        <v>46673</v>
      </c>
      <c r="K23" s="897">
        <v>41420</v>
      </c>
      <c r="L23" s="897">
        <f t="shared" si="11"/>
        <v>88093</v>
      </c>
      <c r="M23" s="898">
        <f t="shared" si="5"/>
        <v>0.00864227252731901</v>
      </c>
      <c r="N23" s="897">
        <v>39888</v>
      </c>
      <c r="O23" s="897">
        <v>33213</v>
      </c>
      <c r="P23" s="897">
        <f t="shared" si="12"/>
        <v>73101</v>
      </c>
      <c r="Q23" s="899">
        <f t="shared" si="13"/>
        <v>0.2050861137330542</v>
      </c>
    </row>
    <row r="24" spans="1:17" s="900" customFormat="1" ht="18" customHeight="1">
      <c r="A24" s="895" t="s">
        <v>265</v>
      </c>
      <c r="B24" s="896">
        <v>9287</v>
      </c>
      <c r="C24" s="897">
        <v>8826</v>
      </c>
      <c r="D24" s="897">
        <f t="shared" si="8"/>
        <v>18113</v>
      </c>
      <c r="E24" s="898">
        <f t="shared" si="1"/>
        <v>0.008566342451280198</v>
      </c>
      <c r="F24" s="896">
        <v>8545</v>
      </c>
      <c r="G24" s="897">
        <v>8206</v>
      </c>
      <c r="H24" s="897">
        <f t="shared" si="9"/>
        <v>16751</v>
      </c>
      <c r="I24" s="898">
        <f t="shared" si="10"/>
        <v>0.08130857859232288</v>
      </c>
      <c r="J24" s="896">
        <v>46867</v>
      </c>
      <c r="K24" s="897">
        <v>42116</v>
      </c>
      <c r="L24" s="897">
        <f t="shared" si="11"/>
        <v>88983</v>
      </c>
      <c r="M24" s="898">
        <f t="shared" si="5"/>
        <v>0.008729585055548427</v>
      </c>
      <c r="N24" s="897">
        <v>44808</v>
      </c>
      <c r="O24" s="897">
        <v>41438</v>
      </c>
      <c r="P24" s="897">
        <f t="shared" si="12"/>
        <v>86246</v>
      </c>
      <c r="Q24" s="899">
        <f t="shared" si="13"/>
        <v>0.03173480509241</v>
      </c>
    </row>
    <row r="25" spans="1:17" s="900" customFormat="1" ht="18" customHeight="1">
      <c r="A25" s="895" t="s">
        <v>266</v>
      </c>
      <c r="B25" s="896">
        <v>9157</v>
      </c>
      <c r="C25" s="897">
        <v>8727</v>
      </c>
      <c r="D25" s="897">
        <f t="shared" si="8"/>
        <v>17884</v>
      </c>
      <c r="E25" s="898">
        <f t="shared" si="1"/>
        <v>0.008458039441213221</v>
      </c>
      <c r="F25" s="896">
        <v>7154</v>
      </c>
      <c r="G25" s="897">
        <v>6902</v>
      </c>
      <c r="H25" s="897">
        <f t="shared" si="9"/>
        <v>14056</v>
      </c>
      <c r="I25" s="898">
        <f t="shared" si="10"/>
        <v>0.2723392145702903</v>
      </c>
      <c r="J25" s="896">
        <v>44900</v>
      </c>
      <c r="K25" s="897">
        <v>40510</v>
      </c>
      <c r="L25" s="897">
        <f t="shared" si="11"/>
        <v>85410</v>
      </c>
      <c r="M25" s="898">
        <f t="shared" si="5"/>
        <v>0.008379059591094829</v>
      </c>
      <c r="N25" s="897">
        <v>35517</v>
      </c>
      <c r="O25" s="897">
        <v>32013</v>
      </c>
      <c r="P25" s="897">
        <f t="shared" si="12"/>
        <v>67530</v>
      </c>
      <c r="Q25" s="899">
        <f t="shared" si="13"/>
        <v>0.2647712127943136</v>
      </c>
    </row>
    <row r="26" spans="1:17" s="900" customFormat="1" ht="18" customHeight="1">
      <c r="A26" s="895" t="s">
        <v>267</v>
      </c>
      <c r="B26" s="896">
        <v>8534</v>
      </c>
      <c r="C26" s="897">
        <v>8306</v>
      </c>
      <c r="D26" s="897">
        <f t="shared" si="8"/>
        <v>16840</v>
      </c>
      <c r="E26" s="898">
        <f t="shared" si="1"/>
        <v>0.007964291220645865</v>
      </c>
      <c r="F26" s="896">
        <v>5704</v>
      </c>
      <c r="G26" s="897">
        <v>5211</v>
      </c>
      <c r="H26" s="897">
        <f t="shared" si="9"/>
        <v>10915</v>
      </c>
      <c r="I26" s="898">
        <f t="shared" si="10"/>
        <v>0.5428309665597801</v>
      </c>
      <c r="J26" s="896">
        <v>38539</v>
      </c>
      <c r="K26" s="897">
        <v>38471</v>
      </c>
      <c r="L26" s="897">
        <f t="shared" si="11"/>
        <v>77010</v>
      </c>
      <c r="M26" s="898">
        <f t="shared" si="5"/>
        <v>0.007554986290952029</v>
      </c>
      <c r="N26" s="897">
        <v>29122</v>
      </c>
      <c r="O26" s="897">
        <v>27892</v>
      </c>
      <c r="P26" s="897">
        <f t="shared" si="12"/>
        <v>57014</v>
      </c>
      <c r="Q26" s="899">
        <f t="shared" si="13"/>
        <v>0.3507208755744202</v>
      </c>
    </row>
    <row r="27" spans="1:17" s="900" customFormat="1" ht="18" customHeight="1">
      <c r="A27" s="895" t="s">
        <v>268</v>
      </c>
      <c r="B27" s="896">
        <v>6929</v>
      </c>
      <c r="C27" s="897">
        <v>5919</v>
      </c>
      <c r="D27" s="897">
        <f t="shared" si="8"/>
        <v>12848</v>
      </c>
      <c r="E27" s="898">
        <f t="shared" si="1"/>
        <v>0.006076319097556892</v>
      </c>
      <c r="F27" s="896">
        <v>5842</v>
      </c>
      <c r="G27" s="897">
        <v>4923</v>
      </c>
      <c r="H27" s="897">
        <f t="shared" si="9"/>
        <v>10765</v>
      </c>
      <c r="I27" s="898">
        <f t="shared" si="10"/>
        <v>0.19349744542498848</v>
      </c>
      <c r="J27" s="896">
        <v>33280</v>
      </c>
      <c r="K27" s="897">
        <v>28789</v>
      </c>
      <c r="L27" s="897">
        <f t="shared" si="11"/>
        <v>62069</v>
      </c>
      <c r="M27" s="898">
        <f t="shared" si="5"/>
        <v>0.006089214960305174</v>
      </c>
      <c r="N27" s="897">
        <v>26421</v>
      </c>
      <c r="O27" s="897">
        <v>22490</v>
      </c>
      <c r="P27" s="897">
        <f t="shared" si="12"/>
        <v>48911</v>
      </c>
      <c r="Q27" s="899">
        <f t="shared" si="13"/>
        <v>0.269019239025986</v>
      </c>
    </row>
    <row r="28" spans="1:17" s="900" customFormat="1" ht="18" customHeight="1">
      <c r="A28" s="895" t="s">
        <v>269</v>
      </c>
      <c r="B28" s="896">
        <v>6617</v>
      </c>
      <c r="C28" s="897">
        <v>6193</v>
      </c>
      <c r="D28" s="897">
        <f t="shared" si="8"/>
        <v>12810</v>
      </c>
      <c r="E28" s="898">
        <f t="shared" si="1"/>
        <v>0.006058347419030494</v>
      </c>
      <c r="F28" s="896">
        <v>5963</v>
      </c>
      <c r="G28" s="897">
        <v>5575</v>
      </c>
      <c r="H28" s="897">
        <f t="shared" si="9"/>
        <v>11538</v>
      </c>
      <c r="I28" s="898">
        <f t="shared" si="10"/>
        <v>0.11024440977639105</v>
      </c>
      <c r="J28" s="896">
        <v>33275</v>
      </c>
      <c r="K28" s="897">
        <v>30448</v>
      </c>
      <c r="L28" s="897">
        <f t="shared" si="11"/>
        <v>63723</v>
      </c>
      <c r="M28" s="898">
        <f t="shared" si="5"/>
        <v>0.006251478917261863</v>
      </c>
      <c r="N28" s="897">
        <v>27781</v>
      </c>
      <c r="O28" s="897">
        <v>26009</v>
      </c>
      <c r="P28" s="897">
        <f t="shared" si="12"/>
        <v>53790</v>
      </c>
      <c r="Q28" s="899">
        <f t="shared" si="13"/>
        <v>0.1846625766871166</v>
      </c>
    </row>
    <row r="29" spans="1:17" s="900" customFormat="1" ht="18" customHeight="1">
      <c r="A29" s="895" t="s">
        <v>270</v>
      </c>
      <c r="B29" s="896">
        <v>5777</v>
      </c>
      <c r="C29" s="897">
        <v>5899</v>
      </c>
      <c r="D29" s="897">
        <f t="shared" si="8"/>
        <v>11676</v>
      </c>
      <c r="E29" s="898">
        <f t="shared" si="1"/>
        <v>0.00552203469669009</v>
      </c>
      <c r="F29" s="896">
        <v>3746</v>
      </c>
      <c r="G29" s="897">
        <v>3740</v>
      </c>
      <c r="H29" s="897">
        <f t="shared" si="9"/>
        <v>7486</v>
      </c>
      <c r="I29" s="898">
        <f t="shared" si="10"/>
        <v>0.5597114613946033</v>
      </c>
      <c r="J29" s="896">
        <v>32673</v>
      </c>
      <c r="K29" s="897">
        <v>32618</v>
      </c>
      <c r="L29" s="897">
        <f t="shared" si="11"/>
        <v>65291</v>
      </c>
      <c r="M29" s="898">
        <f t="shared" si="5"/>
        <v>0.006405305933288519</v>
      </c>
      <c r="N29" s="897">
        <v>19219</v>
      </c>
      <c r="O29" s="897">
        <v>18579</v>
      </c>
      <c r="P29" s="897">
        <f t="shared" si="12"/>
        <v>37798</v>
      </c>
      <c r="Q29" s="899">
        <f t="shared" si="13"/>
        <v>0.7273665273294883</v>
      </c>
    </row>
    <row r="30" spans="1:17" s="900" customFormat="1" ht="18" customHeight="1">
      <c r="A30" s="895" t="s">
        <v>271</v>
      </c>
      <c r="B30" s="896">
        <v>5856</v>
      </c>
      <c r="C30" s="897">
        <v>5725</v>
      </c>
      <c r="D30" s="897">
        <f t="shared" si="8"/>
        <v>11581</v>
      </c>
      <c r="E30" s="898">
        <f t="shared" si="1"/>
        <v>0.005477105500374095</v>
      </c>
      <c r="F30" s="896">
        <v>4528</v>
      </c>
      <c r="G30" s="897">
        <v>4430</v>
      </c>
      <c r="H30" s="897">
        <f t="shared" si="9"/>
        <v>8958</v>
      </c>
      <c r="I30" s="898">
        <f t="shared" si="10"/>
        <v>0.29281089528912707</v>
      </c>
      <c r="J30" s="896">
        <v>27468</v>
      </c>
      <c r="K30" s="897">
        <v>27338</v>
      </c>
      <c r="L30" s="897">
        <f t="shared" si="11"/>
        <v>54806</v>
      </c>
      <c r="M30" s="898">
        <f t="shared" si="5"/>
        <v>0.00537668586757456</v>
      </c>
      <c r="N30" s="897">
        <v>21978</v>
      </c>
      <c r="O30" s="897">
        <v>21642</v>
      </c>
      <c r="P30" s="897">
        <f t="shared" si="12"/>
        <v>43620</v>
      </c>
      <c r="Q30" s="899">
        <f t="shared" si="13"/>
        <v>0.25644199908298937</v>
      </c>
    </row>
    <row r="31" spans="1:17" s="900" customFormat="1" ht="18" customHeight="1">
      <c r="A31" s="895" t="s">
        <v>272</v>
      </c>
      <c r="B31" s="896">
        <v>4380</v>
      </c>
      <c r="C31" s="897">
        <v>4209</v>
      </c>
      <c r="D31" s="897">
        <f t="shared" si="8"/>
        <v>8589</v>
      </c>
      <c r="E31" s="898">
        <f t="shared" si="1"/>
        <v>0.004062072285874544</v>
      </c>
      <c r="F31" s="896">
        <v>3872</v>
      </c>
      <c r="G31" s="897">
        <v>3732</v>
      </c>
      <c r="H31" s="897">
        <f t="shared" si="9"/>
        <v>7604</v>
      </c>
      <c r="I31" s="898">
        <f t="shared" si="10"/>
        <v>0.12953708574434497</v>
      </c>
      <c r="J31" s="896">
        <v>23012</v>
      </c>
      <c r="K31" s="897">
        <v>21098</v>
      </c>
      <c r="L31" s="897">
        <f t="shared" si="11"/>
        <v>44110</v>
      </c>
      <c r="M31" s="898">
        <f t="shared" si="5"/>
        <v>0.004327365865392728</v>
      </c>
      <c r="N31" s="897">
        <v>18257</v>
      </c>
      <c r="O31" s="897">
        <v>16917</v>
      </c>
      <c r="P31" s="897">
        <f t="shared" si="12"/>
        <v>35174</v>
      </c>
      <c r="Q31" s="899">
        <f t="shared" si="13"/>
        <v>0.2540512878830954</v>
      </c>
    </row>
    <row r="32" spans="1:17" s="900" customFormat="1" ht="18" customHeight="1">
      <c r="A32" s="895" t="s">
        <v>273</v>
      </c>
      <c r="B32" s="896">
        <v>3317</v>
      </c>
      <c r="C32" s="897">
        <v>3492</v>
      </c>
      <c r="D32" s="897">
        <f t="shared" si="8"/>
        <v>6809</v>
      </c>
      <c r="E32" s="898">
        <f t="shared" si="1"/>
        <v>0.0032202410285853736</v>
      </c>
      <c r="F32" s="896">
        <v>3326</v>
      </c>
      <c r="G32" s="897">
        <v>3444</v>
      </c>
      <c r="H32" s="897">
        <f t="shared" si="9"/>
        <v>6770</v>
      </c>
      <c r="I32" s="898">
        <f t="shared" si="10"/>
        <v>0.00576070901033976</v>
      </c>
      <c r="J32" s="896">
        <v>16343</v>
      </c>
      <c r="K32" s="897">
        <v>16218</v>
      </c>
      <c r="L32" s="897">
        <f t="shared" si="11"/>
        <v>32561</v>
      </c>
      <c r="M32" s="898">
        <f t="shared" si="5"/>
        <v>0.0031943631816606804</v>
      </c>
      <c r="N32" s="897">
        <v>16448</v>
      </c>
      <c r="O32" s="897">
        <v>16165</v>
      </c>
      <c r="P32" s="897">
        <f t="shared" si="12"/>
        <v>32613</v>
      </c>
      <c r="Q32" s="899">
        <f t="shared" si="13"/>
        <v>-0.0015944561984484462</v>
      </c>
    </row>
    <row r="33" spans="1:17" s="900" customFormat="1" ht="18" customHeight="1">
      <c r="A33" s="895" t="s">
        <v>274</v>
      </c>
      <c r="B33" s="896">
        <v>2063</v>
      </c>
      <c r="C33" s="897">
        <v>3857</v>
      </c>
      <c r="D33" s="897">
        <f t="shared" si="8"/>
        <v>5920</v>
      </c>
      <c r="E33" s="898">
        <f t="shared" si="1"/>
        <v>0.0027997983388493774</v>
      </c>
      <c r="F33" s="896">
        <v>1911</v>
      </c>
      <c r="G33" s="897">
        <v>3448</v>
      </c>
      <c r="H33" s="897">
        <f t="shared" si="9"/>
        <v>5359</v>
      </c>
      <c r="I33" s="898">
        <f t="shared" si="10"/>
        <v>0.10468370964732232</v>
      </c>
      <c r="J33" s="896">
        <v>10501</v>
      </c>
      <c r="K33" s="897">
        <v>19115</v>
      </c>
      <c r="L33" s="897">
        <f t="shared" si="11"/>
        <v>29616</v>
      </c>
      <c r="M33" s="898">
        <f t="shared" si="5"/>
        <v>0.0029054470067891866</v>
      </c>
      <c r="N33" s="897">
        <v>9458</v>
      </c>
      <c r="O33" s="897">
        <v>17191</v>
      </c>
      <c r="P33" s="897">
        <f t="shared" si="12"/>
        <v>26649</v>
      </c>
      <c r="Q33" s="899">
        <f t="shared" si="13"/>
        <v>0.11133626027243038</v>
      </c>
    </row>
    <row r="34" spans="1:17" s="900" customFormat="1" ht="18" customHeight="1">
      <c r="A34" s="895" t="s">
        <v>275</v>
      </c>
      <c r="B34" s="896">
        <v>2505</v>
      </c>
      <c r="C34" s="897">
        <v>2487</v>
      </c>
      <c r="D34" s="897">
        <f t="shared" si="8"/>
        <v>4992</v>
      </c>
      <c r="E34" s="898">
        <f t="shared" si="1"/>
        <v>0.002360911031678394</v>
      </c>
      <c r="F34" s="896">
        <v>1805</v>
      </c>
      <c r="G34" s="897">
        <v>1783</v>
      </c>
      <c r="H34" s="897">
        <f t="shared" si="9"/>
        <v>3588</v>
      </c>
      <c r="I34" s="898">
        <f t="shared" si="10"/>
        <v>0.3913043478260869</v>
      </c>
      <c r="J34" s="896">
        <v>13088</v>
      </c>
      <c r="K34" s="897">
        <v>11589</v>
      </c>
      <c r="L34" s="897">
        <f t="shared" si="11"/>
        <v>24677</v>
      </c>
      <c r="M34" s="898">
        <f t="shared" si="5"/>
        <v>0.002420911527098081</v>
      </c>
      <c r="N34" s="897">
        <v>9637</v>
      </c>
      <c r="O34" s="897">
        <v>8749</v>
      </c>
      <c r="P34" s="897">
        <f t="shared" si="12"/>
        <v>18386</v>
      </c>
      <c r="Q34" s="899">
        <f t="shared" si="13"/>
        <v>0.3421625149570324</v>
      </c>
    </row>
    <row r="35" spans="1:17" s="900" customFormat="1" ht="18" customHeight="1">
      <c r="A35" s="895" t="s">
        <v>276</v>
      </c>
      <c r="B35" s="896">
        <v>2308</v>
      </c>
      <c r="C35" s="897">
        <v>2269</v>
      </c>
      <c r="D35" s="897">
        <f t="shared" si="8"/>
        <v>4577</v>
      </c>
      <c r="E35" s="898">
        <f t="shared" si="1"/>
        <v>0.002164641384613784</v>
      </c>
      <c r="F35" s="896">
        <v>1723</v>
      </c>
      <c r="G35" s="897">
        <v>1626</v>
      </c>
      <c r="H35" s="897">
        <f t="shared" si="9"/>
        <v>3349</v>
      </c>
      <c r="I35" s="898">
        <f t="shared" si="10"/>
        <v>0.3666766198865332</v>
      </c>
      <c r="J35" s="896">
        <v>10657</v>
      </c>
      <c r="K35" s="897">
        <v>10510</v>
      </c>
      <c r="L35" s="897">
        <f t="shared" si="11"/>
        <v>21167</v>
      </c>
      <c r="M35" s="898">
        <f t="shared" si="5"/>
        <v>0.0020765666123955537</v>
      </c>
      <c r="N35" s="897">
        <v>7485</v>
      </c>
      <c r="O35" s="897">
        <v>7160</v>
      </c>
      <c r="P35" s="897">
        <f t="shared" si="12"/>
        <v>14645</v>
      </c>
      <c r="Q35" s="899">
        <f t="shared" si="13"/>
        <v>0.44533970638443154</v>
      </c>
    </row>
    <row r="36" spans="1:17" s="900" customFormat="1" ht="18" customHeight="1">
      <c r="A36" s="895" t="s">
        <v>277</v>
      </c>
      <c r="B36" s="896">
        <v>1993</v>
      </c>
      <c r="C36" s="897">
        <v>2326</v>
      </c>
      <c r="D36" s="897">
        <f t="shared" si="8"/>
        <v>4319</v>
      </c>
      <c r="E36" s="898">
        <f t="shared" si="1"/>
        <v>0.002042623146197713</v>
      </c>
      <c r="F36" s="896">
        <v>1559</v>
      </c>
      <c r="G36" s="897">
        <v>1996</v>
      </c>
      <c r="H36" s="897">
        <f t="shared" si="9"/>
        <v>3555</v>
      </c>
      <c r="I36" s="898">
        <f t="shared" si="10"/>
        <v>0.21490857946554143</v>
      </c>
      <c r="J36" s="896">
        <v>9211</v>
      </c>
      <c r="K36" s="897">
        <v>11075</v>
      </c>
      <c r="L36" s="897">
        <f t="shared" si="11"/>
        <v>20286</v>
      </c>
      <c r="M36" s="898">
        <f t="shared" si="5"/>
        <v>0.001990137019844862</v>
      </c>
      <c r="N36" s="897">
        <v>8013</v>
      </c>
      <c r="O36" s="897">
        <v>10360</v>
      </c>
      <c r="P36" s="897">
        <f t="shared" si="12"/>
        <v>18373</v>
      </c>
      <c r="Q36" s="899">
        <f t="shared" si="13"/>
        <v>0.10412017634572468</v>
      </c>
    </row>
    <row r="37" spans="1:17" s="900" customFormat="1" ht="18" customHeight="1">
      <c r="A37" s="895" t="s">
        <v>278</v>
      </c>
      <c r="B37" s="896">
        <v>1992</v>
      </c>
      <c r="C37" s="897">
        <v>1970</v>
      </c>
      <c r="D37" s="897">
        <f t="shared" si="8"/>
        <v>3962</v>
      </c>
      <c r="E37" s="898">
        <f t="shared" si="1"/>
        <v>0.0018737839558312895</v>
      </c>
      <c r="F37" s="896">
        <v>2146</v>
      </c>
      <c r="G37" s="897">
        <v>2047</v>
      </c>
      <c r="H37" s="897">
        <f t="shared" si="9"/>
        <v>4193</v>
      </c>
      <c r="I37" s="898">
        <f t="shared" si="10"/>
        <v>-0.05509181969949917</v>
      </c>
      <c r="J37" s="896">
        <v>10618</v>
      </c>
      <c r="K37" s="897">
        <v>10128</v>
      </c>
      <c r="L37" s="897">
        <f t="shared" si="11"/>
        <v>20746</v>
      </c>
      <c r="M37" s="898">
        <f t="shared" si="5"/>
        <v>0.002035264843424111</v>
      </c>
      <c r="N37" s="897">
        <v>11003</v>
      </c>
      <c r="O37" s="897">
        <v>10936</v>
      </c>
      <c r="P37" s="897">
        <f t="shared" si="12"/>
        <v>21939</v>
      </c>
      <c r="Q37" s="899">
        <f t="shared" si="13"/>
        <v>-0.05437804822462278</v>
      </c>
    </row>
    <row r="38" spans="1:17" s="900" customFormat="1" ht="18" customHeight="1">
      <c r="A38" s="895" t="s">
        <v>279</v>
      </c>
      <c r="B38" s="896">
        <v>1885</v>
      </c>
      <c r="C38" s="897">
        <v>1670</v>
      </c>
      <c r="D38" s="897">
        <f t="shared" si="8"/>
        <v>3555</v>
      </c>
      <c r="E38" s="898">
        <f t="shared" si="1"/>
        <v>0.0016812978200353948</v>
      </c>
      <c r="F38" s="896">
        <v>1601</v>
      </c>
      <c r="G38" s="897">
        <v>1464</v>
      </c>
      <c r="H38" s="897">
        <f t="shared" si="9"/>
        <v>3065</v>
      </c>
      <c r="I38" s="898">
        <f t="shared" si="10"/>
        <v>0.1598694942903751</v>
      </c>
      <c r="J38" s="896">
        <v>9125</v>
      </c>
      <c r="K38" s="897">
        <v>7773</v>
      </c>
      <c r="L38" s="897">
        <f t="shared" si="11"/>
        <v>16898</v>
      </c>
      <c r="M38" s="898">
        <f t="shared" si="5"/>
        <v>0.0016577607887872663</v>
      </c>
      <c r="N38" s="897">
        <v>8119</v>
      </c>
      <c r="O38" s="897">
        <v>6522</v>
      </c>
      <c r="P38" s="897">
        <f t="shared" si="12"/>
        <v>14641</v>
      </c>
      <c r="Q38" s="899">
        <f t="shared" si="13"/>
        <v>0.15415613687589635</v>
      </c>
    </row>
    <row r="39" spans="1:17" s="900" customFormat="1" ht="18" customHeight="1">
      <c r="A39" s="895" t="s">
        <v>280</v>
      </c>
      <c r="B39" s="896">
        <v>1195</v>
      </c>
      <c r="C39" s="897">
        <v>1197</v>
      </c>
      <c r="D39" s="897">
        <f t="shared" si="8"/>
        <v>2392</v>
      </c>
      <c r="E39" s="898">
        <f t="shared" si="1"/>
        <v>0.0011312698693458972</v>
      </c>
      <c r="F39" s="896">
        <v>1300</v>
      </c>
      <c r="G39" s="897">
        <v>1250</v>
      </c>
      <c r="H39" s="897">
        <f t="shared" si="9"/>
        <v>2550</v>
      </c>
      <c r="I39" s="898">
        <f t="shared" si="10"/>
        <v>-0.061960784313725537</v>
      </c>
      <c r="J39" s="896">
        <v>5780</v>
      </c>
      <c r="K39" s="897">
        <v>5489</v>
      </c>
      <c r="L39" s="897">
        <f t="shared" si="11"/>
        <v>11269</v>
      </c>
      <c r="M39" s="898">
        <f t="shared" si="5"/>
        <v>0.0011055335737272874</v>
      </c>
      <c r="N39" s="897">
        <v>5717</v>
      </c>
      <c r="O39" s="897">
        <v>5481</v>
      </c>
      <c r="P39" s="897">
        <f t="shared" si="12"/>
        <v>11198</v>
      </c>
      <c r="Q39" s="899">
        <f t="shared" si="13"/>
        <v>0.006340417931773423</v>
      </c>
    </row>
    <row r="40" spans="1:17" s="900" customFormat="1" ht="18" customHeight="1">
      <c r="A40" s="895" t="s">
        <v>281</v>
      </c>
      <c r="B40" s="896">
        <v>1060</v>
      </c>
      <c r="C40" s="897">
        <v>879</v>
      </c>
      <c r="D40" s="897">
        <f t="shared" si="8"/>
        <v>1939</v>
      </c>
      <c r="E40" s="898">
        <f t="shared" si="1"/>
        <v>0.0009170285437548891</v>
      </c>
      <c r="F40" s="896">
        <v>1025</v>
      </c>
      <c r="G40" s="897">
        <v>757</v>
      </c>
      <c r="H40" s="897">
        <f t="shared" si="9"/>
        <v>1782</v>
      </c>
      <c r="I40" s="898">
        <f t="shared" si="10"/>
        <v>0.08810325476992142</v>
      </c>
      <c r="J40" s="896">
        <v>5662</v>
      </c>
      <c r="K40" s="897">
        <v>4308</v>
      </c>
      <c r="L40" s="897">
        <f t="shared" si="11"/>
        <v>9970</v>
      </c>
      <c r="M40" s="898">
        <f t="shared" si="5"/>
        <v>0.0009780965240980615</v>
      </c>
      <c r="N40" s="897">
        <v>5162</v>
      </c>
      <c r="O40" s="897">
        <v>3779</v>
      </c>
      <c r="P40" s="897">
        <f t="shared" si="12"/>
        <v>8941</v>
      </c>
      <c r="Q40" s="899">
        <f t="shared" si="13"/>
        <v>0.1150877977854825</v>
      </c>
    </row>
    <row r="41" spans="1:17" s="900" customFormat="1" ht="18" customHeight="1">
      <c r="A41" s="895" t="s">
        <v>282</v>
      </c>
      <c r="B41" s="896">
        <v>850</v>
      </c>
      <c r="C41" s="897">
        <v>788</v>
      </c>
      <c r="D41" s="897">
        <f t="shared" si="8"/>
        <v>1638</v>
      </c>
      <c r="E41" s="898">
        <f t="shared" si="1"/>
        <v>0.000774673932269473</v>
      </c>
      <c r="F41" s="896">
        <v>965</v>
      </c>
      <c r="G41" s="897">
        <v>861</v>
      </c>
      <c r="H41" s="897">
        <f t="shared" si="9"/>
        <v>1826</v>
      </c>
      <c r="I41" s="898">
        <f t="shared" si="10"/>
        <v>-0.1029572836801752</v>
      </c>
      <c r="J41" s="896">
        <v>4505</v>
      </c>
      <c r="K41" s="897">
        <v>3958</v>
      </c>
      <c r="L41" s="897">
        <f t="shared" si="11"/>
        <v>8463</v>
      </c>
      <c r="M41" s="898">
        <f t="shared" si="5"/>
        <v>0.0008302538498938711</v>
      </c>
      <c r="N41" s="897">
        <v>4205</v>
      </c>
      <c r="O41" s="897">
        <v>3656</v>
      </c>
      <c r="P41" s="897">
        <f t="shared" si="12"/>
        <v>7861</v>
      </c>
      <c r="Q41" s="899">
        <f t="shared" si="13"/>
        <v>0.07658058771148712</v>
      </c>
    </row>
    <row r="42" spans="1:17" s="900" customFormat="1" ht="18" customHeight="1">
      <c r="A42" s="895" t="s">
        <v>283</v>
      </c>
      <c r="B42" s="896">
        <v>882</v>
      </c>
      <c r="C42" s="897">
        <v>698</v>
      </c>
      <c r="D42" s="897">
        <f t="shared" si="8"/>
        <v>1580</v>
      </c>
      <c r="E42" s="898">
        <f t="shared" si="1"/>
        <v>0.0007472434755712865</v>
      </c>
      <c r="F42" s="896">
        <v>974</v>
      </c>
      <c r="G42" s="897">
        <v>773</v>
      </c>
      <c r="H42" s="897">
        <f t="shared" si="9"/>
        <v>1747</v>
      </c>
      <c r="I42" s="898">
        <f t="shared" si="10"/>
        <v>-0.0955924441900401</v>
      </c>
      <c r="J42" s="896">
        <v>5172</v>
      </c>
      <c r="K42" s="897">
        <v>3869</v>
      </c>
      <c r="L42" s="897">
        <f t="shared" si="11"/>
        <v>9041</v>
      </c>
      <c r="M42" s="898">
        <f t="shared" si="5"/>
        <v>0.00088695794126084</v>
      </c>
      <c r="N42" s="897">
        <v>4476</v>
      </c>
      <c r="O42" s="897">
        <v>3533</v>
      </c>
      <c r="P42" s="897">
        <f t="shared" si="12"/>
        <v>8009</v>
      </c>
      <c r="Q42" s="899">
        <f t="shared" si="13"/>
        <v>0.1288550380821576</v>
      </c>
    </row>
    <row r="43" spans="1:17" s="900" customFormat="1" ht="18" customHeight="1">
      <c r="A43" s="895" t="s">
        <v>284</v>
      </c>
      <c r="B43" s="896">
        <v>630</v>
      </c>
      <c r="C43" s="897">
        <v>689</v>
      </c>
      <c r="D43" s="897">
        <f t="shared" si="8"/>
        <v>1319</v>
      </c>
      <c r="E43" s="898">
        <f t="shared" si="1"/>
        <v>0.0006238064204294474</v>
      </c>
      <c r="F43" s="896">
        <v>768</v>
      </c>
      <c r="G43" s="897">
        <v>771</v>
      </c>
      <c r="H43" s="897">
        <f t="shared" si="9"/>
        <v>1539</v>
      </c>
      <c r="I43" s="898">
        <f t="shared" si="10"/>
        <v>-0.142949967511371</v>
      </c>
      <c r="J43" s="896">
        <v>3998</v>
      </c>
      <c r="K43" s="897">
        <v>3847</v>
      </c>
      <c r="L43" s="897">
        <f t="shared" si="11"/>
        <v>7845</v>
      </c>
      <c r="M43" s="898">
        <f t="shared" si="5"/>
        <v>0.0007696255999547937</v>
      </c>
      <c r="N43" s="897">
        <v>4787</v>
      </c>
      <c r="O43" s="897">
        <v>4447</v>
      </c>
      <c r="P43" s="897">
        <f t="shared" si="12"/>
        <v>9234</v>
      </c>
      <c r="Q43" s="899">
        <f t="shared" si="13"/>
        <v>-0.15042235217673816</v>
      </c>
    </row>
    <row r="44" spans="1:17" s="900" customFormat="1" ht="18" customHeight="1">
      <c r="A44" s="895" t="s">
        <v>285</v>
      </c>
      <c r="B44" s="896">
        <v>732</v>
      </c>
      <c r="C44" s="897">
        <v>492</v>
      </c>
      <c r="D44" s="897">
        <f t="shared" si="8"/>
        <v>1224</v>
      </c>
      <c r="E44" s="898">
        <f t="shared" si="1"/>
        <v>0.0005788772241134524</v>
      </c>
      <c r="F44" s="896">
        <v>764</v>
      </c>
      <c r="G44" s="897">
        <v>573</v>
      </c>
      <c r="H44" s="897">
        <f t="shared" si="9"/>
        <v>1337</v>
      </c>
      <c r="I44" s="898">
        <f t="shared" si="10"/>
        <v>-0.08451757666417348</v>
      </c>
      <c r="J44" s="896">
        <v>4086</v>
      </c>
      <c r="K44" s="897">
        <v>2654</v>
      </c>
      <c r="L44" s="897">
        <f t="shared" si="11"/>
        <v>6740</v>
      </c>
      <c r="M44" s="898">
        <f t="shared" si="5"/>
        <v>0.0006612207194002943</v>
      </c>
      <c r="N44" s="897">
        <v>3807</v>
      </c>
      <c r="O44" s="897">
        <v>2933</v>
      </c>
      <c r="P44" s="897">
        <f t="shared" si="12"/>
        <v>6740</v>
      </c>
      <c r="Q44" s="899">
        <f t="shared" si="13"/>
        <v>0</v>
      </c>
    </row>
    <row r="45" spans="1:17" s="900" customFormat="1" ht="18" customHeight="1">
      <c r="A45" s="895" t="s">
        <v>286</v>
      </c>
      <c r="B45" s="896">
        <v>627</v>
      </c>
      <c r="C45" s="897">
        <v>391</v>
      </c>
      <c r="D45" s="897">
        <f t="shared" si="8"/>
        <v>1018</v>
      </c>
      <c r="E45" s="898">
        <f t="shared" si="1"/>
        <v>0.0004814518089440315</v>
      </c>
      <c r="F45" s="896">
        <v>571</v>
      </c>
      <c r="G45" s="897">
        <v>242</v>
      </c>
      <c r="H45" s="897">
        <f t="shared" si="9"/>
        <v>813</v>
      </c>
      <c r="I45" s="898">
        <f t="shared" si="10"/>
        <v>0.25215252152521517</v>
      </c>
      <c r="J45" s="896">
        <v>2888</v>
      </c>
      <c r="K45" s="897">
        <v>1679</v>
      </c>
      <c r="L45" s="897">
        <f t="shared" si="11"/>
        <v>4567</v>
      </c>
      <c r="M45" s="898">
        <f t="shared" si="5"/>
        <v>0.0004480408049704962</v>
      </c>
      <c r="N45" s="897">
        <v>2641</v>
      </c>
      <c r="O45" s="897">
        <v>1424</v>
      </c>
      <c r="P45" s="897">
        <f t="shared" si="12"/>
        <v>4065</v>
      </c>
      <c r="Q45" s="899">
        <f t="shared" si="13"/>
        <v>0.12349323493234943</v>
      </c>
    </row>
    <row r="46" spans="1:17" s="900" customFormat="1" ht="18" customHeight="1">
      <c r="A46" s="895" t="s">
        <v>287</v>
      </c>
      <c r="B46" s="896">
        <v>522</v>
      </c>
      <c r="C46" s="897">
        <v>429</v>
      </c>
      <c r="D46" s="897">
        <f t="shared" si="8"/>
        <v>951</v>
      </c>
      <c r="E46" s="898">
        <f t="shared" si="1"/>
        <v>0.0004497649020685402</v>
      </c>
      <c r="F46" s="896">
        <v>587</v>
      </c>
      <c r="G46" s="897">
        <v>537</v>
      </c>
      <c r="H46" s="897">
        <f t="shared" si="9"/>
        <v>1124</v>
      </c>
      <c r="I46" s="898">
        <f t="shared" si="10"/>
        <v>-0.15391459074733094</v>
      </c>
      <c r="J46" s="896">
        <v>2371</v>
      </c>
      <c r="K46" s="897">
        <v>2176</v>
      </c>
      <c r="L46" s="897">
        <f t="shared" si="11"/>
        <v>4547</v>
      </c>
      <c r="M46" s="898">
        <f t="shared" si="5"/>
        <v>0.00044607872568444193</v>
      </c>
      <c r="N46" s="897">
        <v>2143</v>
      </c>
      <c r="O46" s="897">
        <v>2085</v>
      </c>
      <c r="P46" s="897">
        <f t="shared" si="12"/>
        <v>4228</v>
      </c>
      <c r="Q46" s="899">
        <f t="shared" si="13"/>
        <v>0.07544938505203413</v>
      </c>
    </row>
    <row r="47" spans="1:17" s="900" customFormat="1" ht="18" customHeight="1">
      <c r="A47" s="895" t="s">
        <v>288</v>
      </c>
      <c r="B47" s="896">
        <v>452</v>
      </c>
      <c r="C47" s="897">
        <v>428</v>
      </c>
      <c r="D47" s="897">
        <f t="shared" si="8"/>
        <v>880</v>
      </c>
      <c r="E47" s="898">
        <f t="shared" si="1"/>
        <v>0.0004161862395586912</v>
      </c>
      <c r="F47" s="896">
        <v>273</v>
      </c>
      <c r="G47" s="897">
        <v>243</v>
      </c>
      <c r="H47" s="897">
        <f t="shared" si="9"/>
        <v>516</v>
      </c>
      <c r="I47" s="898">
        <f t="shared" si="10"/>
        <v>0.7054263565891472</v>
      </c>
      <c r="J47" s="896">
        <v>2039</v>
      </c>
      <c r="K47" s="897">
        <v>1959</v>
      </c>
      <c r="L47" s="897">
        <f t="shared" si="11"/>
        <v>3998</v>
      </c>
      <c r="M47" s="898">
        <f t="shared" si="5"/>
        <v>0.0003922196492822518</v>
      </c>
      <c r="N47" s="897">
        <v>1783</v>
      </c>
      <c r="O47" s="897">
        <v>1701</v>
      </c>
      <c r="P47" s="897">
        <f t="shared" si="12"/>
        <v>3484</v>
      </c>
      <c r="Q47" s="899">
        <f t="shared" si="13"/>
        <v>0.1475315729047073</v>
      </c>
    </row>
    <row r="48" spans="1:17" s="900" customFormat="1" ht="18" customHeight="1">
      <c r="A48" s="895" t="s">
        <v>289</v>
      </c>
      <c r="B48" s="896">
        <v>442</v>
      </c>
      <c r="C48" s="897">
        <v>409</v>
      </c>
      <c r="D48" s="897">
        <f t="shared" si="8"/>
        <v>851</v>
      </c>
      <c r="E48" s="898">
        <f t="shared" si="1"/>
        <v>0.00040247101120959803</v>
      </c>
      <c r="F48" s="896">
        <v>454</v>
      </c>
      <c r="G48" s="897">
        <v>484</v>
      </c>
      <c r="H48" s="897">
        <f t="shared" si="9"/>
        <v>938</v>
      </c>
      <c r="I48" s="898">
        <f t="shared" si="10"/>
        <v>-0.09275053304904046</v>
      </c>
      <c r="J48" s="896">
        <v>2061</v>
      </c>
      <c r="K48" s="897">
        <v>1914</v>
      </c>
      <c r="L48" s="897">
        <f t="shared" si="11"/>
        <v>3975</v>
      </c>
      <c r="M48" s="898">
        <f t="shared" si="5"/>
        <v>0.00038996325810328934</v>
      </c>
      <c r="N48" s="897">
        <v>2230</v>
      </c>
      <c r="O48" s="897">
        <v>2093</v>
      </c>
      <c r="P48" s="897">
        <f t="shared" si="12"/>
        <v>4323</v>
      </c>
      <c r="Q48" s="899">
        <f t="shared" si="13"/>
        <v>-0.08049965301873696</v>
      </c>
    </row>
    <row r="49" spans="1:17" s="900" customFormat="1" ht="18" customHeight="1">
      <c r="A49" s="895" t="s">
        <v>290</v>
      </c>
      <c r="B49" s="896">
        <v>475</v>
      </c>
      <c r="C49" s="897">
        <v>342</v>
      </c>
      <c r="D49" s="897">
        <f t="shared" si="8"/>
        <v>817</v>
      </c>
      <c r="E49" s="898">
        <f t="shared" si="1"/>
        <v>0.0003863910883175577</v>
      </c>
      <c r="F49" s="896">
        <v>388</v>
      </c>
      <c r="G49" s="897">
        <v>110</v>
      </c>
      <c r="H49" s="897">
        <f t="shared" si="9"/>
        <v>498</v>
      </c>
      <c r="I49" s="898">
        <f t="shared" si="10"/>
        <v>0.6405622489959839</v>
      </c>
      <c r="J49" s="896">
        <v>2101</v>
      </c>
      <c r="K49" s="897">
        <v>1765</v>
      </c>
      <c r="L49" s="897">
        <f t="shared" si="11"/>
        <v>3866</v>
      </c>
      <c r="M49" s="898">
        <f t="shared" si="5"/>
        <v>0.0003792699259942935</v>
      </c>
      <c r="N49" s="897">
        <v>1657</v>
      </c>
      <c r="O49" s="897">
        <v>572</v>
      </c>
      <c r="P49" s="897">
        <f t="shared" si="12"/>
        <v>2229</v>
      </c>
      <c r="Q49" s="899">
        <f t="shared" si="13"/>
        <v>0.7344100493494841</v>
      </c>
    </row>
    <row r="50" spans="1:17" s="900" customFormat="1" ht="18" customHeight="1">
      <c r="A50" s="895" t="s">
        <v>291</v>
      </c>
      <c r="B50" s="896">
        <v>433</v>
      </c>
      <c r="C50" s="897">
        <v>214</v>
      </c>
      <c r="D50" s="897">
        <f t="shared" si="8"/>
        <v>647</v>
      </c>
      <c r="E50" s="898">
        <f t="shared" si="1"/>
        <v>0.00030599147385735595</v>
      </c>
      <c r="F50" s="896">
        <v>376</v>
      </c>
      <c r="G50" s="897">
        <v>200</v>
      </c>
      <c r="H50" s="897">
        <f t="shared" si="9"/>
        <v>576</v>
      </c>
      <c r="I50" s="898">
        <f t="shared" si="10"/>
        <v>0.12326388888888884</v>
      </c>
      <c r="J50" s="896">
        <v>2237</v>
      </c>
      <c r="K50" s="897">
        <v>1054</v>
      </c>
      <c r="L50" s="897">
        <f t="shared" si="11"/>
        <v>3291</v>
      </c>
      <c r="M50" s="898">
        <f t="shared" si="5"/>
        <v>0.00032286014652023275</v>
      </c>
      <c r="N50" s="897">
        <v>1954</v>
      </c>
      <c r="O50" s="897">
        <v>961</v>
      </c>
      <c r="P50" s="897">
        <f t="shared" si="12"/>
        <v>2915</v>
      </c>
      <c r="Q50" s="899">
        <f t="shared" si="13"/>
        <v>0.1289879931389366</v>
      </c>
    </row>
    <row r="51" spans="1:17" s="900" customFormat="1" ht="18" customHeight="1">
      <c r="A51" s="895" t="s">
        <v>292</v>
      </c>
      <c r="B51" s="896">
        <v>269</v>
      </c>
      <c r="C51" s="897">
        <v>260</v>
      </c>
      <c r="D51" s="897">
        <f t="shared" si="8"/>
        <v>529</v>
      </c>
      <c r="E51" s="898">
        <f t="shared" si="1"/>
        <v>0.00025018468264380414</v>
      </c>
      <c r="F51" s="896">
        <v>254</v>
      </c>
      <c r="G51" s="897">
        <v>260</v>
      </c>
      <c r="H51" s="897">
        <f t="shared" si="9"/>
        <v>514</v>
      </c>
      <c r="I51" s="898">
        <f t="shared" si="10"/>
        <v>0.029182879377431803</v>
      </c>
      <c r="J51" s="896">
        <v>1189</v>
      </c>
      <c r="K51" s="897">
        <v>1248</v>
      </c>
      <c r="L51" s="897">
        <f t="shared" si="11"/>
        <v>2437</v>
      </c>
      <c r="M51" s="898">
        <f t="shared" si="5"/>
        <v>0.00023907936100571475</v>
      </c>
      <c r="N51" s="897">
        <v>1235</v>
      </c>
      <c r="O51" s="897">
        <v>1329</v>
      </c>
      <c r="P51" s="897">
        <f t="shared" si="12"/>
        <v>2564</v>
      </c>
      <c r="Q51" s="899">
        <f t="shared" si="13"/>
        <v>-0.04953198127925118</v>
      </c>
    </row>
    <row r="52" spans="1:17" s="900" customFormat="1" ht="18" customHeight="1">
      <c r="A52" s="895" t="s">
        <v>293</v>
      </c>
      <c r="B52" s="896">
        <v>320</v>
      </c>
      <c r="C52" s="897">
        <v>198</v>
      </c>
      <c r="D52" s="897">
        <f t="shared" si="8"/>
        <v>518</v>
      </c>
      <c r="E52" s="898">
        <f t="shared" si="1"/>
        <v>0.0002449823546493205</v>
      </c>
      <c r="F52" s="896">
        <v>409</v>
      </c>
      <c r="G52" s="897">
        <v>276</v>
      </c>
      <c r="H52" s="897">
        <f t="shared" si="9"/>
        <v>685</v>
      </c>
      <c r="I52" s="898">
        <f t="shared" si="10"/>
        <v>-0.24379562043795622</v>
      </c>
      <c r="J52" s="896">
        <v>1877</v>
      </c>
      <c r="K52" s="897">
        <v>1084</v>
      </c>
      <c r="L52" s="897">
        <f t="shared" si="11"/>
        <v>2961</v>
      </c>
      <c r="M52" s="898">
        <f t="shared" si="5"/>
        <v>0.000290485838300337</v>
      </c>
      <c r="N52" s="897">
        <v>2022</v>
      </c>
      <c r="O52" s="897">
        <v>1166</v>
      </c>
      <c r="P52" s="897">
        <f t="shared" si="12"/>
        <v>3188</v>
      </c>
      <c r="Q52" s="899">
        <f t="shared" si="13"/>
        <v>-0.07120451693851948</v>
      </c>
    </row>
    <row r="53" spans="1:17" s="900" customFormat="1" ht="18" customHeight="1" thickBot="1">
      <c r="A53" s="901" t="s">
        <v>218</v>
      </c>
      <c r="B53" s="902">
        <v>1429</v>
      </c>
      <c r="C53" s="903">
        <v>1394</v>
      </c>
      <c r="D53" s="903">
        <f>C53+B53</f>
        <v>2823</v>
      </c>
      <c r="E53" s="904">
        <f t="shared" si="1"/>
        <v>0.001335106538947938</v>
      </c>
      <c r="F53" s="902">
        <v>1975</v>
      </c>
      <c r="G53" s="903">
        <v>1738</v>
      </c>
      <c r="H53" s="903">
        <f>G53+F53</f>
        <v>3713</v>
      </c>
      <c r="I53" s="904">
        <f>(D53/H53-1)</f>
        <v>-0.23969835712361975</v>
      </c>
      <c r="J53" s="902">
        <v>9787</v>
      </c>
      <c r="K53" s="903">
        <v>8638</v>
      </c>
      <c r="L53" s="903">
        <f>K53+J53</f>
        <v>18425</v>
      </c>
      <c r="M53" s="904">
        <f t="shared" si="5"/>
        <v>0.001807565542277511</v>
      </c>
      <c r="N53" s="902">
        <v>10930</v>
      </c>
      <c r="O53" s="903">
        <v>9447</v>
      </c>
      <c r="P53" s="903">
        <f>O53+N53</f>
        <v>20377</v>
      </c>
      <c r="Q53" s="905">
        <f>(L53/P53-1)</f>
        <v>-0.09579427786229577</v>
      </c>
    </row>
    <row r="54" ht="15" thickTop="1">
      <c r="A54" s="280" t="s">
        <v>294</v>
      </c>
    </row>
    <row r="55" spans="1:5" ht="13.5">
      <c r="A55" s="906" t="s">
        <v>295</v>
      </c>
      <c r="B55" s="907"/>
      <c r="C55" s="907"/>
      <c r="D55" s="907"/>
      <c r="E55" s="907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4:Q65536 I54:I65536 Q3:Q6 I3:I6">
    <cfRule type="cellIs" priority="1" dxfId="0" operator="lessThan" stopIfTrue="1">
      <formula>0</formula>
    </cfRule>
  </conditionalFormatting>
  <conditionalFormatting sqref="I7:I53 Q7:Q5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57"/>
  <sheetViews>
    <sheetView showGridLines="0" zoomScale="88" zoomScaleNormal="88" zoomScalePageLayoutView="0" workbookViewId="0" topLeftCell="A1">
      <selection activeCell="I13" sqref="I13"/>
    </sheetView>
  </sheetViews>
  <sheetFormatPr defaultColWidth="9.140625" defaultRowHeight="12.75"/>
  <cols>
    <col min="1" max="1" width="29.57421875" style="908" customWidth="1"/>
    <col min="2" max="2" width="7.00390625" style="908" customWidth="1"/>
    <col min="3" max="3" width="9.28125" style="908" customWidth="1"/>
    <col min="4" max="4" width="8.57421875" style="908" customWidth="1"/>
    <col min="5" max="5" width="10.57421875" style="908" customWidth="1"/>
    <col min="6" max="6" width="8.00390625" style="908" customWidth="1"/>
    <col min="7" max="7" width="8.8515625" style="908" customWidth="1"/>
    <col min="8" max="8" width="8.57421875" style="908" customWidth="1"/>
    <col min="9" max="9" width="9.8515625" style="908" customWidth="1"/>
    <col min="10" max="10" width="8.28125" style="908" customWidth="1"/>
    <col min="11" max="11" width="9.00390625" style="908" customWidth="1"/>
    <col min="12" max="12" width="9.421875" style="908" customWidth="1"/>
    <col min="13" max="13" width="10.00390625" style="908" customWidth="1"/>
    <col min="14" max="14" width="9.7109375" style="908" customWidth="1"/>
    <col min="15" max="15" width="10.00390625" style="908" customWidth="1"/>
    <col min="16" max="16" width="9.28125" style="908" customWidth="1"/>
    <col min="17" max="17" width="9.7109375" style="908" customWidth="1"/>
    <col min="18" max="16384" width="9.140625" style="908" customWidth="1"/>
  </cols>
  <sheetData>
    <row r="1" spans="16:17" ht="18.75" thickBot="1">
      <c r="P1" s="909" t="s">
        <v>0</v>
      </c>
      <c r="Q1" s="910"/>
    </row>
    <row r="2" ht="3.75" customHeight="1" thickBot="1"/>
    <row r="3" spans="1:17" ht="24" customHeight="1" thickBot="1" thickTop="1">
      <c r="A3" s="911" t="s">
        <v>296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3"/>
    </row>
    <row r="4" spans="1:17" ht="15.75" customHeight="1" thickBot="1">
      <c r="A4" s="914" t="s">
        <v>248</v>
      </c>
      <c r="B4" s="915" t="s">
        <v>39</v>
      </c>
      <c r="C4" s="916"/>
      <c r="D4" s="916"/>
      <c r="E4" s="916"/>
      <c r="F4" s="916"/>
      <c r="G4" s="916"/>
      <c r="H4" s="916"/>
      <c r="I4" s="917"/>
      <c r="J4" s="915" t="s">
        <v>40</v>
      </c>
      <c r="K4" s="916"/>
      <c r="L4" s="916"/>
      <c r="M4" s="916"/>
      <c r="N4" s="916"/>
      <c r="O4" s="916"/>
      <c r="P4" s="916"/>
      <c r="Q4" s="918"/>
    </row>
    <row r="5" spans="1:17" s="927" customFormat="1" ht="26.25" customHeight="1">
      <c r="A5" s="919"/>
      <c r="B5" s="920" t="s">
        <v>41</v>
      </c>
      <c r="C5" s="921"/>
      <c r="D5" s="921"/>
      <c r="E5" s="922" t="s">
        <v>42</v>
      </c>
      <c r="F5" s="920" t="s">
        <v>43</v>
      </c>
      <c r="G5" s="921"/>
      <c r="H5" s="921"/>
      <c r="I5" s="923" t="s">
        <v>44</v>
      </c>
      <c r="J5" s="924" t="s">
        <v>206</v>
      </c>
      <c r="K5" s="925"/>
      <c r="L5" s="925"/>
      <c r="M5" s="922" t="s">
        <v>42</v>
      </c>
      <c r="N5" s="924" t="s">
        <v>207</v>
      </c>
      <c r="O5" s="925"/>
      <c r="P5" s="925"/>
      <c r="Q5" s="926" t="s">
        <v>44</v>
      </c>
    </row>
    <row r="6" spans="1:17" s="934" customFormat="1" ht="14.25" thickBot="1">
      <c r="A6" s="928"/>
      <c r="B6" s="929" t="s">
        <v>14</v>
      </c>
      <c r="C6" s="930" t="s">
        <v>15</v>
      </c>
      <c r="D6" s="930" t="s">
        <v>13</v>
      </c>
      <c r="E6" s="931"/>
      <c r="F6" s="929" t="s">
        <v>14</v>
      </c>
      <c r="G6" s="930" t="s">
        <v>15</v>
      </c>
      <c r="H6" s="930" t="s">
        <v>13</v>
      </c>
      <c r="I6" s="932"/>
      <c r="J6" s="929" t="s">
        <v>14</v>
      </c>
      <c r="K6" s="930" t="s">
        <v>15</v>
      </c>
      <c r="L6" s="930" t="s">
        <v>13</v>
      </c>
      <c r="M6" s="931"/>
      <c r="N6" s="929" t="s">
        <v>14</v>
      </c>
      <c r="O6" s="930" t="s">
        <v>15</v>
      </c>
      <c r="P6" s="930" t="s">
        <v>13</v>
      </c>
      <c r="Q6" s="933"/>
    </row>
    <row r="7" spans="1:17" s="941" customFormat="1" ht="18" customHeight="1" thickBot="1" thickTop="1">
      <c r="A7" s="935" t="s">
        <v>4</v>
      </c>
      <c r="B7" s="936">
        <f>SUM(B8:B55)</f>
        <v>8599.749999999998</v>
      </c>
      <c r="C7" s="937">
        <f>SUM(C8:C55)</f>
        <v>8599.750000000004</v>
      </c>
      <c r="D7" s="938">
        <f aca="true" t="shared" si="0" ref="D7:D38">C7+B7</f>
        <v>17199.5</v>
      </c>
      <c r="E7" s="939">
        <f aca="true" t="shared" si="1" ref="E7:E38">D7/$D$7</f>
        <v>1</v>
      </c>
      <c r="F7" s="936">
        <f>SUM(F8:F55)</f>
        <v>7934.0949999999975</v>
      </c>
      <c r="G7" s="937">
        <f>SUM(G8:G55)</f>
        <v>7934.094999999998</v>
      </c>
      <c r="H7" s="938">
        <f aca="true" t="shared" si="2" ref="H7:H38">G7+F7</f>
        <v>15868.189999999995</v>
      </c>
      <c r="I7" s="939">
        <f aca="true" t="shared" si="3" ref="I7:I38">(D7/H7-1)</f>
        <v>0.08389803752034775</v>
      </c>
      <c r="J7" s="936">
        <f>SUM(J8:J55)</f>
        <v>40222.66499999999</v>
      </c>
      <c r="K7" s="937">
        <f>SUM(K8:K55)</f>
        <v>40222.66499999997</v>
      </c>
      <c r="L7" s="938">
        <f aca="true" t="shared" si="4" ref="L7:L38">K7+J7</f>
        <v>80445.32999999996</v>
      </c>
      <c r="M7" s="939">
        <f aca="true" t="shared" si="5" ref="M7:M38">L7/$L$7</f>
        <v>1</v>
      </c>
      <c r="N7" s="936">
        <f>SUM(N8:N55)</f>
        <v>38263.71999999998</v>
      </c>
      <c r="O7" s="937">
        <f>SUM(O8:O55)</f>
        <v>38263.719999999994</v>
      </c>
      <c r="P7" s="938">
        <f aca="true" t="shared" si="6" ref="P7:P38">O7+N7</f>
        <v>76527.43999999997</v>
      </c>
      <c r="Q7" s="940">
        <f aca="true" t="shared" si="7" ref="Q7:Q38">(L7/P7-1)</f>
        <v>0.051195884770220745</v>
      </c>
    </row>
    <row r="8" spans="1:17" s="947" customFormat="1" ht="18" customHeight="1" thickTop="1">
      <c r="A8" s="942" t="s">
        <v>249</v>
      </c>
      <c r="B8" s="943">
        <v>3474.3870000000015</v>
      </c>
      <c r="C8" s="944">
        <v>3068.852</v>
      </c>
      <c r="D8" s="944">
        <f t="shared" si="0"/>
        <v>6543.239000000001</v>
      </c>
      <c r="E8" s="945">
        <f t="shared" si="1"/>
        <v>0.38043193116078966</v>
      </c>
      <c r="F8" s="943">
        <v>2814.89</v>
      </c>
      <c r="G8" s="944">
        <v>2776.650999999999</v>
      </c>
      <c r="H8" s="944">
        <f t="shared" si="2"/>
        <v>5591.540999999999</v>
      </c>
      <c r="I8" s="945">
        <f t="shared" si="3"/>
        <v>0.1702031693946271</v>
      </c>
      <c r="J8" s="943">
        <v>15827.885999999995</v>
      </c>
      <c r="K8" s="944">
        <v>14832.21</v>
      </c>
      <c r="L8" s="944">
        <f t="shared" si="4"/>
        <v>30660.095999999994</v>
      </c>
      <c r="M8" s="945">
        <f t="shared" si="5"/>
        <v>0.381129594471177</v>
      </c>
      <c r="N8" s="943">
        <v>13254.06</v>
      </c>
      <c r="O8" s="944">
        <v>13488.311000000003</v>
      </c>
      <c r="P8" s="944">
        <f t="shared" si="6"/>
        <v>26742.371000000003</v>
      </c>
      <c r="Q8" s="946">
        <f t="shared" si="7"/>
        <v>0.14649879025311519</v>
      </c>
    </row>
    <row r="9" spans="1:17" s="947" customFormat="1" ht="18" customHeight="1">
      <c r="A9" s="942" t="s">
        <v>250</v>
      </c>
      <c r="B9" s="943">
        <v>754.43</v>
      </c>
      <c r="C9" s="944">
        <v>837.9460000000001</v>
      </c>
      <c r="D9" s="944">
        <f t="shared" si="0"/>
        <v>1592.3760000000002</v>
      </c>
      <c r="E9" s="945">
        <f t="shared" si="1"/>
        <v>0.09258269135730691</v>
      </c>
      <c r="F9" s="943">
        <v>804.1370000000001</v>
      </c>
      <c r="G9" s="944">
        <v>798.116</v>
      </c>
      <c r="H9" s="944">
        <f t="shared" si="2"/>
        <v>1602.2530000000002</v>
      </c>
      <c r="I9" s="945">
        <f t="shared" si="3"/>
        <v>-0.006164444691319049</v>
      </c>
      <c r="J9" s="943">
        <v>3604.4740000000024</v>
      </c>
      <c r="K9" s="944">
        <v>3403.326</v>
      </c>
      <c r="L9" s="944">
        <f t="shared" si="4"/>
        <v>7007.800000000003</v>
      </c>
      <c r="M9" s="945">
        <f t="shared" si="5"/>
        <v>0.08711257695132839</v>
      </c>
      <c r="N9" s="943">
        <v>4105.25</v>
      </c>
      <c r="O9" s="944">
        <v>3429.463999999999</v>
      </c>
      <c r="P9" s="944">
        <f t="shared" si="6"/>
        <v>7534.713999999999</v>
      </c>
      <c r="Q9" s="946">
        <f t="shared" si="7"/>
        <v>-0.06993151963033983</v>
      </c>
    </row>
    <row r="10" spans="1:17" s="947" customFormat="1" ht="18" customHeight="1">
      <c r="A10" s="942" t="s">
        <v>253</v>
      </c>
      <c r="B10" s="943">
        <v>699.853</v>
      </c>
      <c r="C10" s="944">
        <v>749.905</v>
      </c>
      <c r="D10" s="944">
        <f t="shared" si="0"/>
        <v>1449.7579999999998</v>
      </c>
      <c r="E10" s="945">
        <f t="shared" si="1"/>
        <v>0.08429070612517804</v>
      </c>
      <c r="F10" s="943">
        <v>446.755</v>
      </c>
      <c r="G10" s="944">
        <v>408.358</v>
      </c>
      <c r="H10" s="944">
        <f t="shared" si="2"/>
        <v>855.113</v>
      </c>
      <c r="I10" s="945">
        <f t="shared" si="3"/>
        <v>0.6953993214931824</v>
      </c>
      <c r="J10" s="943">
        <v>2836.5640000000003</v>
      </c>
      <c r="K10" s="944">
        <v>3305.5730000000003</v>
      </c>
      <c r="L10" s="944">
        <f t="shared" si="4"/>
        <v>6142.137000000001</v>
      </c>
      <c r="M10" s="945">
        <f t="shared" si="5"/>
        <v>0.0763516912666031</v>
      </c>
      <c r="N10" s="943">
        <v>1933.8019999999995</v>
      </c>
      <c r="O10" s="944">
        <v>1830.3860000000002</v>
      </c>
      <c r="P10" s="944">
        <f t="shared" si="6"/>
        <v>3764.1879999999996</v>
      </c>
      <c r="Q10" s="946">
        <f t="shared" si="7"/>
        <v>0.631729605428847</v>
      </c>
    </row>
    <row r="11" spans="1:17" s="947" customFormat="1" ht="18" customHeight="1">
      <c r="A11" s="942" t="s">
        <v>251</v>
      </c>
      <c r="B11" s="943">
        <v>546.019</v>
      </c>
      <c r="C11" s="944">
        <v>507.34399999999994</v>
      </c>
      <c r="D11" s="944">
        <f t="shared" si="0"/>
        <v>1053.3629999999998</v>
      </c>
      <c r="E11" s="945">
        <f t="shared" si="1"/>
        <v>0.061243815227186825</v>
      </c>
      <c r="F11" s="943">
        <v>715.563</v>
      </c>
      <c r="G11" s="944">
        <v>630.2710000000002</v>
      </c>
      <c r="H11" s="944">
        <f t="shared" si="2"/>
        <v>1345.8340000000003</v>
      </c>
      <c r="I11" s="945">
        <f t="shared" si="3"/>
        <v>-0.21731580566399744</v>
      </c>
      <c r="J11" s="943">
        <v>2747.113999999998</v>
      </c>
      <c r="K11" s="944">
        <v>2510.4689999999987</v>
      </c>
      <c r="L11" s="944">
        <f t="shared" si="4"/>
        <v>5257.582999999997</v>
      </c>
      <c r="M11" s="945">
        <f t="shared" si="5"/>
        <v>0.06535597529402887</v>
      </c>
      <c r="N11" s="943">
        <v>3329.1679999999997</v>
      </c>
      <c r="O11" s="944">
        <v>3037.958999999999</v>
      </c>
      <c r="P11" s="944">
        <f t="shared" si="6"/>
        <v>6367.126999999999</v>
      </c>
      <c r="Q11" s="946">
        <f t="shared" si="7"/>
        <v>-0.174261326968977</v>
      </c>
    </row>
    <row r="12" spans="1:17" s="947" customFormat="1" ht="18" customHeight="1">
      <c r="A12" s="942" t="s">
        <v>270</v>
      </c>
      <c r="B12" s="943">
        <v>555.01</v>
      </c>
      <c r="C12" s="944">
        <v>429.58700000000005</v>
      </c>
      <c r="D12" s="944">
        <f t="shared" si="0"/>
        <v>984.597</v>
      </c>
      <c r="E12" s="945">
        <f t="shared" si="1"/>
        <v>0.057245675746387975</v>
      </c>
      <c r="F12" s="943">
        <v>428.443</v>
      </c>
      <c r="G12" s="944">
        <v>312.156</v>
      </c>
      <c r="H12" s="944">
        <f t="shared" si="2"/>
        <v>740.5989999999999</v>
      </c>
      <c r="I12" s="945">
        <f t="shared" si="3"/>
        <v>0.329460342236487</v>
      </c>
      <c r="J12" s="943">
        <v>2858.317</v>
      </c>
      <c r="K12" s="944">
        <v>2212.9020000000005</v>
      </c>
      <c r="L12" s="944">
        <f t="shared" si="4"/>
        <v>5071.219000000001</v>
      </c>
      <c r="M12" s="945">
        <f t="shared" si="5"/>
        <v>0.06303932123841127</v>
      </c>
      <c r="N12" s="943">
        <v>2938.507</v>
      </c>
      <c r="O12" s="944">
        <v>1637.1190000000001</v>
      </c>
      <c r="P12" s="944">
        <f t="shared" si="6"/>
        <v>4575.626</v>
      </c>
      <c r="Q12" s="946">
        <f t="shared" si="7"/>
        <v>0.10831151846763709</v>
      </c>
    </row>
    <row r="13" spans="1:17" s="947" customFormat="1" ht="18" customHeight="1">
      <c r="A13" s="942" t="s">
        <v>286</v>
      </c>
      <c r="B13" s="943">
        <v>41.59</v>
      </c>
      <c r="C13" s="944">
        <v>531.5519999999999</v>
      </c>
      <c r="D13" s="944">
        <f t="shared" si="0"/>
        <v>573.1419999999999</v>
      </c>
      <c r="E13" s="945">
        <f t="shared" si="1"/>
        <v>0.033323177999360444</v>
      </c>
      <c r="F13" s="943">
        <v>30.78</v>
      </c>
      <c r="G13" s="944">
        <v>289.32300000000004</v>
      </c>
      <c r="H13" s="944">
        <f t="shared" si="2"/>
        <v>320.10300000000007</v>
      </c>
      <c r="I13" s="945">
        <f t="shared" si="3"/>
        <v>0.7904924352474041</v>
      </c>
      <c r="J13" s="943">
        <v>348.013</v>
      </c>
      <c r="K13" s="944">
        <v>2795.066</v>
      </c>
      <c r="L13" s="944">
        <f t="shared" si="4"/>
        <v>3143.0789999999997</v>
      </c>
      <c r="M13" s="945">
        <f t="shared" si="5"/>
        <v>0.03907099392842321</v>
      </c>
      <c r="N13" s="943">
        <v>224.62600000000003</v>
      </c>
      <c r="O13" s="944">
        <v>1503.8420000000006</v>
      </c>
      <c r="P13" s="944">
        <f t="shared" si="6"/>
        <v>1728.4680000000005</v>
      </c>
      <c r="Q13" s="946">
        <f t="shared" si="7"/>
        <v>0.8184189698623283</v>
      </c>
    </row>
    <row r="14" spans="1:17" s="947" customFormat="1" ht="18" customHeight="1">
      <c r="A14" s="942" t="s">
        <v>287</v>
      </c>
      <c r="B14" s="943">
        <v>472.293</v>
      </c>
      <c r="C14" s="944">
        <v>74.04400000000001</v>
      </c>
      <c r="D14" s="944">
        <f t="shared" si="0"/>
        <v>546.337</v>
      </c>
      <c r="E14" s="945">
        <f t="shared" si="1"/>
        <v>0.03176470246228088</v>
      </c>
      <c r="F14" s="943">
        <v>209.726</v>
      </c>
      <c r="G14" s="944">
        <v>92.56899999999999</v>
      </c>
      <c r="H14" s="944">
        <f t="shared" si="2"/>
        <v>302.29499999999996</v>
      </c>
      <c r="I14" s="945">
        <f t="shared" si="3"/>
        <v>0.8072975074017104</v>
      </c>
      <c r="J14" s="943">
        <v>2411.405</v>
      </c>
      <c r="K14" s="944">
        <v>469.37199999999996</v>
      </c>
      <c r="L14" s="944">
        <f t="shared" si="4"/>
        <v>2880.777</v>
      </c>
      <c r="M14" s="945">
        <f t="shared" si="5"/>
        <v>0.03581036960131808</v>
      </c>
      <c r="N14" s="943">
        <v>1342.308</v>
      </c>
      <c r="O14" s="944">
        <v>457.73</v>
      </c>
      <c r="P14" s="944">
        <f t="shared" si="6"/>
        <v>1800.038</v>
      </c>
      <c r="Q14" s="946">
        <f t="shared" si="7"/>
        <v>0.6003978804891896</v>
      </c>
    </row>
    <row r="15" spans="1:17" s="947" customFormat="1" ht="18" customHeight="1">
      <c r="A15" s="942" t="s">
        <v>258</v>
      </c>
      <c r="B15" s="943">
        <v>171.613</v>
      </c>
      <c r="C15" s="944">
        <v>328.489</v>
      </c>
      <c r="D15" s="944">
        <f t="shared" si="0"/>
        <v>500.102</v>
      </c>
      <c r="E15" s="945">
        <f t="shared" si="1"/>
        <v>0.02907654292275938</v>
      </c>
      <c r="F15" s="943">
        <v>180.88299999999998</v>
      </c>
      <c r="G15" s="944">
        <v>355.2010000000001</v>
      </c>
      <c r="H15" s="944">
        <f t="shared" si="2"/>
        <v>536.0840000000001</v>
      </c>
      <c r="I15" s="945">
        <f t="shared" si="3"/>
        <v>-0.06712007819670063</v>
      </c>
      <c r="J15" s="943">
        <v>908.512</v>
      </c>
      <c r="K15" s="944">
        <v>1657.77</v>
      </c>
      <c r="L15" s="944">
        <f t="shared" si="4"/>
        <v>2566.282</v>
      </c>
      <c r="M15" s="945">
        <f t="shared" si="5"/>
        <v>0.03190094440534959</v>
      </c>
      <c r="N15" s="943">
        <v>731.1779999999999</v>
      </c>
      <c r="O15" s="944">
        <v>1543.79</v>
      </c>
      <c r="P15" s="944">
        <f t="shared" si="6"/>
        <v>2274.968</v>
      </c>
      <c r="Q15" s="946">
        <f t="shared" si="7"/>
        <v>0.12805191105984792</v>
      </c>
    </row>
    <row r="16" spans="1:17" s="947" customFormat="1" ht="18" customHeight="1">
      <c r="A16" s="942" t="s">
        <v>252</v>
      </c>
      <c r="B16" s="943">
        <v>265.97700000000003</v>
      </c>
      <c r="C16" s="944">
        <v>224.69800000000004</v>
      </c>
      <c r="D16" s="944">
        <f t="shared" si="0"/>
        <v>490.67500000000007</v>
      </c>
      <c r="E16" s="945">
        <f t="shared" si="1"/>
        <v>0.028528445594348677</v>
      </c>
      <c r="F16" s="943">
        <v>352.561</v>
      </c>
      <c r="G16" s="944">
        <v>239.89800000000002</v>
      </c>
      <c r="H16" s="944">
        <f t="shared" si="2"/>
        <v>592.4590000000001</v>
      </c>
      <c r="I16" s="945">
        <f t="shared" si="3"/>
        <v>-0.17179922998891062</v>
      </c>
      <c r="J16" s="943">
        <v>1272.3869999999993</v>
      </c>
      <c r="K16" s="944">
        <v>1182.4089999999997</v>
      </c>
      <c r="L16" s="944">
        <f t="shared" si="4"/>
        <v>2454.795999999999</v>
      </c>
      <c r="M16" s="945">
        <f t="shared" si="5"/>
        <v>0.03051508397069165</v>
      </c>
      <c r="N16" s="943">
        <v>1038.295</v>
      </c>
      <c r="O16" s="944">
        <v>1036.9329999999995</v>
      </c>
      <c r="P16" s="944">
        <f t="shared" si="6"/>
        <v>2075.2279999999996</v>
      </c>
      <c r="Q16" s="946">
        <f t="shared" si="7"/>
        <v>0.18290423991966143</v>
      </c>
    </row>
    <row r="17" spans="1:17" s="947" customFormat="1" ht="18" customHeight="1">
      <c r="A17" s="942" t="s">
        <v>267</v>
      </c>
      <c r="B17" s="943">
        <v>209.892</v>
      </c>
      <c r="C17" s="944">
        <v>278.09600000000006</v>
      </c>
      <c r="D17" s="944">
        <f t="shared" si="0"/>
        <v>487.98800000000006</v>
      </c>
      <c r="E17" s="945">
        <f t="shared" si="1"/>
        <v>0.02837222012267799</v>
      </c>
      <c r="F17" s="943">
        <v>193.561</v>
      </c>
      <c r="G17" s="944">
        <v>119.795</v>
      </c>
      <c r="H17" s="944">
        <f t="shared" si="2"/>
        <v>313.356</v>
      </c>
      <c r="I17" s="945">
        <f t="shared" si="3"/>
        <v>0.5572958551934544</v>
      </c>
      <c r="J17" s="943">
        <v>1063.105</v>
      </c>
      <c r="K17" s="944">
        <v>977.495</v>
      </c>
      <c r="L17" s="944">
        <f t="shared" si="4"/>
        <v>2040.6</v>
      </c>
      <c r="M17" s="945">
        <f t="shared" si="5"/>
        <v>0.025366295346168646</v>
      </c>
      <c r="N17" s="943">
        <v>972.555</v>
      </c>
      <c r="O17" s="944">
        <v>947.207</v>
      </c>
      <c r="P17" s="944">
        <f t="shared" si="6"/>
        <v>1919.762</v>
      </c>
      <c r="Q17" s="946">
        <f t="shared" si="7"/>
        <v>0.06294426079899496</v>
      </c>
    </row>
    <row r="18" spans="1:17" s="947" customFormat="1" ht="18" customHeight="1">
      <c r="A18" s="942" t="s">
        <v>274</v>
      </c>
      <c r="B18" s="943">
        <v>280.92699999999996</v>
      </c>
      <c r="C18" s="944">
        <v>184.095</v>
      </c>
      <c r="D18" s="944">
        <f t="shared" si="0"/>
        <v>465.02199999999993</v>
      </c>
      <c r="E18" s="945">
        <f t="shared" si="1"/>
        <v>0.027036948748510127</v>
      </c>
      <c r="F18" s="943">
        <v>187.76599999999996</v>
      </c>
      <c r="G18" s="944">
        <v>124.769</v>
      </c>
      <c r="H18" s="944">
        <f t="shared" si="2"/>
        <v>312.53499999999997</v>
      </c>
      <c r="I18" s="945">
        <f t="shared" si="3"/>
        <v>0.4879037547794647</v>
      </c>
      <c r="J18" s="943">
        <v>897.34</v>
      </c>
      <c r="K18" s="944">
        <v>592.1669999999998</v>
      </c>
      <c r="L18" s="944">
        <f t="shared" si="4"/>
        <v>1489.5069999999998</v>
      </c>
      <c r="M18" s="945">
        <f t="shared" si="5"/>
        <v>0.018515767167590718</v>
      </c>
      <c r="N18" s="943">
        <v>813.4809999999997</v>
      </c>
      <c r="O18" s="944">
        <v>610.5</v>
      </c>
      <c r="P18" s="944">
        <f t="shared" si="6"/>
        <v>1423.9809999999998</v>
      </c>
      <c r="Q18" s="946">
        <f t="shared" si="7"/>
        <v>0.04601606341657649</v>
      </c>
    </row>
    <row r="19" spans="1:17" s="947" customFormat="1" ht="18" customHeight="1">
      <c r="A19" s="942" t="s">
        <v>297</v>
      </c>
      <c r="B19" s="943">
        <v>120.9</v>
      </c>
      <c r="C19" s="944">
        <v>83.66</v>
      </c>
      <c r="D19" s="944">
        <f t="shared" si="0"/>
        <v>204.56</v>
      </c>
      <c r="E19" s="945">
        <f t="shared" si="1"/>
        <v>0.011893368993284689</v>
      </c>
      <c r="F19" s="943">
        <v>157.4</v>
      </c>
      <c r="G19" s="944">
        <v>138.3</v>
      </c>
      <c r="H19" s="944">
        <f t="shared" si="2"/>
        <v>295.70000000000005</v>
      </c>
      <c r="I19" s="945">
        <f t="shared" si="3"/>
        <v>-0.30821778829895174</v>
      </c>
      <c r="J19" s="943">
        <v>421.2</v>
      </c>
      <c r="K19" s="944">
        <v>320.24</v>
      </c>
      <c r="L19" s="944">
        <f t="shared" si="4"/>
        <v>741.44</v>
      </c>
      <c r="M19" s="945">
        <f t="shared" si="5"/>
        <v>0.009216694120093738</v>
      </c>
      <c r="N19" s="943">
        <v>720.02</v>
      </c>
      <c r="O19" s="944">
        <v>601.5969999999999</v>
      </c>
      <c r="P19" s="944">
        <f t="shared" si="6"/>
        <v>1321.6169999999997</v>
      </c>
      <c r="Q19" s="946">
        <f t="shared" si="7"/>
        <v>-0.4389902672256787</v>
      </c>
    </row>
    <row r="20" spans="1:17" s="947" customFormat="1" ht="18" customHeight="1">
      <c r="A20" s="942" t="s">
        <v>281</v>
      </c>
      <c r="B20" s="943">
        <v>87.252</v>
      </c>
      <c r="C20" s="944">
        <v>112.56800000000003</v>
      </c>
      <c r="D20" s="944">
        <f t="shared" si="0"/>
        <v>199.82000000000002</v>
      </c>
      <c r="E20" s="945">
        <f t="shared" si="1"/>
        <v>0.011617779586615891</v>
      </c>
      <c r="F20" s="943">
        <v>66.395</v>
      </c>
      <c r="G20" s="944">
        <v>60.735</v>
      </c>
      <c r="H20" s="944">
        <f t="shared" si="2"/>
        <v>127.13</v>
      </c>
      <c r="I20" s="945">
        <f t="shared" si="3"/>
        <v>0.5717769212617008</v>
      </c>
      <c r="J20" s="943">
        <v>245.09099999999998</v>
      </c>
      <c r="K20" s="944">
        <v>309.237</v>
      </c>
      <c r="L20" s="944">
        <f t="shared" si="4"/>
        <v>554.328</v>
      </c>
      <c r="M20" s="945">
        <f t="shared" si="5"/>
        <v>0.006890741824292352</v>
      </c>
      <c r="N20" s="943">
        <v>190.928</v>
      </c>
      <c r="O20" s="944">
        <v>253.82199999999995</v>
      </c>
      <c r="P20" s="944">
        <f t="shared" si="6"/>
        <v>444.74999999999994</v>
      </c>
      <c r="Q20" s="946">
        <f t="shared" si="7"/>
        <v>0.24638111298482301</v>
      </c>
    </row>
    <row r="21" spans="1:17" s="947" customFormat="1" ht="18" customHeight="1">
      <c r="A21" s="942" t="s">
        <v>298</v>
      </c>
      <c r="B21" s="943">
        <v>57.17</v>
      </c>
      <c r="C21" s="944">
        <v>119.283</v>
      </c>
      <c r="D21" s="944">
        <f t="shared" si="0"/>
        <v>176.453</v>
      </c>
      <c r="E21" s="945">
        <f t="shared" si="1"/>
        <v>0.010259193581208756</v>
      </c>
      <c r="F21" s="943">
        <v>124.005</v>
      </c>
      <c r="G21" s="944">
        <v>188.94</v>
      </c>
      <c r="H21" s="944">
        <f t="shared" si="2"/>
        <v>312.945</v>
      </c>
      <c r="I21" s="945">
        <f t="shared" si="3"/>
        <v>-0.4361533176756299</v>
      </c>
      <c r="J21" s="943">
        <v>259.89799999999997</v>
      </c>
      <c r="K21" s="944">
        <v>473.987</v>
      </c>
      <c r="L21" s="944">
        <f t="shared" si="4"/>
        <v>733.885</v>
      </c>
      <c r="M21" s="945">
        <f t="shared" si="5"/>
        <v>0.009122779408077515</v>
      </c>
      <c r="N21" s="943">
        <v>480.2630000000001</v>
      </c>
      <c r="O21" s="944">
        <v>986.4390000000001</v>
      </c>
      <c r="P21" s="944">
        <f t="shared" si="6"/>
        <v>1466.7020000000002</v>
      </c>
      <c r="Q21" s="946">
        <f t="shared" si="7"/>
        <v>-0.4996359178619789</v>
      </c>
    </row>
    <row r="22" spans="1:17" s="947" customFormat="1" ht="18" customHeight="1">
      <c r="A22" s="942" t="s">
        <v>255</v>
      </c>
      <c r="B22" s="943">
        <v>124.93299999999996</v>
      </c>
      <c r="C22" s="944">
        <v>29.67</v>
      </c>
      <c r="D22" s="944">
        <f t="shared" si="0"/>
        <v>154.60299999999995</v>
      </c>
      <c r="E22" s="945">
        <f t="shared" si="1"/>
        <v>0.008988807814180643</v>
      </c>
      <c r="F22" s="943">
        <v>197.82</v>
      </c>
      <c r="G22" s="944">
        <v>130.33599999999998</v>
      </c>
      <c r="H22" s="944">
        <f t="shared" si="2"/>
        <v>328.15599999999995</v>
      </c>
      <c r="I22" s="945">
        <f t="shared" si="3"/>
        <v>-0.5288734626214362</v>
      </c>
      <c r="J22" s="943">
        <v>628.8390000000002</v>
      </c>
      <c r="K22" s="944">
        <v>304.15300000000013</v>
      </c>
      <c r="L22" s="944">
        <f t="shared" si="4"/>
        <v>932.9920000000003</v>
      </c>
      <c r="M22" s="945">
        <f t="shared" si="5"/>
        <v>0.011597839178483086</v>
      </c>
      <c r="N22" s="943">
        <v>954.161</v>
      </c>
      <c r="O22" s="944">
        <v>605.457</v>
      </c>
      <c r="P22" s="944">
        <f t="shared" si="6"/>
        <v>1559.618</v>
      </c>
      <c r="Q22" s="946">
        <f t="shared" si="7"/>
        <v>-0.4017817183438507</v>
      </c>
    </row>
    <row r="23" spans="1:17" s="947" customFormat="1" ht="18" customHeight="1">
      <c r="A23" s="942" t="s">
        <v>257</v>
      </c>
      <c r="B23" s="943">
        <v>70.359</v>
      </c>
      <c r="C23" s="944">
        <v>81.56899999999999</v>
      </c>
      <c r="D23" s="944">
        <f t="shared" si="0"/>
        <v>151.928</v>
      </c>
      <c r="E23" s="945">
        <f t="shared" si="1"/>
        <v>0.008833280037210385</v>
      </c>
      <c r="F23" s="943">
        <v>39.071000000000005</v>
      </c>
      <c r="G23" s="944">
        <v>73.13300000000001</v>
      </c>
      <c r="H23" s="944">
        <f t="shared" si="2"/>
        <v>112.20400000000001</v>
      </c>
      <c r="I23" s="945">
        <f t="shared" si="3"/>
        <v>0.35403372428790414</v>
      </c>
      <c r="J23" s="943">
        <v>315.614</v>
      </c>
      <c r="K23" s="944">
        <v>356.255</v>
      </c>
      <c r="L23" s="944">
        <f t="shared" si="4"/>
        <v>671.8689999999999</v>
      </c>
      <c r="M23" s="945">
        <f t="shared" si="5"/>
        <v>0.008351870767389484</v>
      </c>
      <c r="N23" s="943">
        <v>196.355</v>
      </c>
      <c r="O23" s="944">
        <v>357.12600000000015</v>
      </c>
      <c r="P23" s="944">
        <f t="shared" si="6"/>
        <v>553.4810000000001</v>
      </c>
      <c r="Q23" s="946">
        <f t="shared" si="7"/>
        <v>0.2138971346803229</v>
      </c>
    </row>
    <row r="24" spans="1:17" s="947" customFormat="1" ht="18" customHeight="1">
      <c r="A24" s="942" t="s">
        <v>260</v>
      </c>
      <c r="B24" s="943">
        <v>65.603</v>
      </c>
      <c r="C24" s="944">
        <v>73.012</v>
      </c>
      <c r="D24" s="944">
        <f t="shared" si="0"/>
        <v>138.615</v>
      </c>
      <c r="E24" s="945">
        <f t="shared" si="1"/>
        <v>0.008059245908311289</v>
      </c>
      <c r="F24" s="943">
        <v>76.78200000000001</v>
      </c>
      <c r="G24" s="944">
        <v>68.355</v>
      </c>
      <c r="H24" s="944">
        <f t="shared" si="2"/>
        <v>145.137</v>
      </c>
      <c r="I24" s="945">
        <f t="shared" si="3"/>
        <v>-0.044936852766696234</v>
      </c>
      <c r="J24" s="943">
        <v>328.10899999999987</v>
      </c>
      <c r="K24" s="944">
        <v>341.81600000000003</v>
      </c>
      <c r="L24" s="944">
        <f t="shared" si="4"/>
        <v>669.925</v>
      </c>
      <c r="M24" s="945">
        <f t="shared" si="5"/>
        <v>0.008327705287553675</v>
      </c>
      <c r="N24" s="943">
        <v>312.5389999999999</v>
      </c>
      <c r="O24" s="944">
        <v>281.022</v>
      </c>
      <c r="P24" s="944">
        <f t="shared" si="6"/>
        <v>593.5609999999999</v>
      </c>
      <c r="Q24" s="946">
        <f t="shared" si="7"/>
        <v>0.12865400523282355</v>
      </c>
    </row>
    <row r="25" spans="1:17" s="947" customFormat="1" ht="18" customHeight="1">
      <c r="A25" s="942" t="s">
        <v>299</v>
      </c>
      <c r="B25" s="943">
        <v>40.06</v>
      </c>
      <c r="C25" s="944">
        <v>81.8</v>
      </c>
      <c r="D25" s="944">
        <f t="shared" si="0"/>
        <v>121.86</v>
      </c>
      <c r="E25" s="945">
        <f t="shared" si="1"/>
        <v>0.0070850896828396175</v>
      </c>
      <c r="F25" s="943">
        <v>73.8</v>
      </c>
      <c r="G25" s="944">
        <v>84</v>
      </c>
      <c r="H25" s="944">
        <f t="shared" si="2"/>
        <v>157.8</v>
      </c>
      <c r="I25" s="945">
        <f t="shared" si="3"/>
        <v>-0.22775665399239553</v>
      </c>
      <c r="J25" s="943">
        <v>250.1</v>
      </c>
      <c r="K25" s="944">
        <v>343.2</v>
      </c>
      <c r="L25" s="944">
        <f t="shared" si="4"/>
        <v>593.3</v>
      </c>
      <c r="M25" s="945">
        <f t="shared" si="5"/>
        <v>0.007375195054827922</v>
      </c>
      <c r="N25" s="943">
        <v>410.6</v>
      </c>
      <c r="O25" s="944">
        <v>510.4</v>
      </c>
      <c r="P25" s="944">
        <f t="shared" si="6"/>
        <v>921</v>
      </c>
      <c r="Q25" s="946">
        <f t="shared" si="7"/>
        <v>-0.35580890336590665</v>
      </c>
    </row>
    <row r="26" spans="1:17" s="947" customFormat="1" ht="18" customHeight="1">
      <c r="A26" s="942" t="s">
        <v>259</v>
      </c>
      <c r="B26" s="943">
        <v>75.963</v>
      </c>
      <c r="C26" s="944">
        <v>34.081999999999994</v>
      </c>
      <c r="D26" s="944">
        <f t="shared" si="0"/>
        <v>110.04499999999999</v>
      </c>
      <c r="E26" s="945">
        <f t="shared" si="1"/>
        <v>0.006398151109043867</v>
      </c>
      <c r="F26" s="943">
        <v>99.12299999999999</v>
      </c>
      <c r="G26" s="944">
        <v>46.519</v>
      </c>
      <c r="H26" s="944">
        <f t="shared" si="2"/>
        <v>145.642</v>
      </c>
      <c r="I26" s="945">
        <f t="shared" si="3"/>
        <v>-0.24441438596009402</v>
      </c>
      <c r="J26" s="943">
        <v>399.42599999999993</v>
      </c>
      <c r="K26" s="944">
        <v>146.36300000000003</v>
      </c>
      <c r="L26" s="944">
        <f t="shared" si="4"/>
        <v>545.789</v>
      </c>
      <c r="M26" s="945">
        <f t="shared" si="5"/>
        <v>0.006784595202729608</v>
      </c>
      <c r="N26" s="943">
        <v>413.82899999999984</v>
      </c>
      <c r="O26" s="944">
        <v>181.86</v>
      </c>
      <c r="P26" s="944">
        <f t="shared" si="6"/>
        <v>595.6889999999999</v>
      </c>
      <c r="Q26" s="946">
        <f t="shared" si="7"/>
        <v>-0.08376854365281194</v>
      </c>
    </row>
    <row r="27" spans="1:17" s="947" customFormat="1" ht="18" customHeight="1">
      <c r="A27" s="942" t="s">
        <v>273</v>
      </c>
      <c r="B27" s="943">
        <v>20.701</v>
      </c>
      <c r="C27" s="944">
        <v>86.80900000000001</v>
      </c>
      <c r="D27" s="944">
        <f t="shared" si="0"/>
        <v>107.51000000000002</v>
      </c>
      <c r="E27" s="945">
        <f t="shared" si="1"/>
        <v>0.006250763103578594</v>
      </c>
      <c r="F27" s="943">
        <v>72.771</v>
      </c>
      <c r="G27" s="944">
        <v>113.574</v>
      </c>
      <c r="H27" s="944">
        <f t="shared" si="2"/>
        <v>186.345</v>
      </c>
      <c r="I27" s="945">
        <f t="shared" si="3"/>
        <v>-0.42305937910864244</v>
      </c>
      <c r="J27" s="943">
        <v>124.05599999999997</v>
      </c>
      <c r="K27" s="944">
        <v>378.98400000000004</v>
      </c>
      <c r="L27" s="944">
        <f t="shared" si="4"/>
        <v>503.04</v>
      </c>
      <c r="M27" s="945">
        <f t="shared" si="5"/>
        <v>0.00625319083158712</v>
      </c>
      <c r="N27" s="943">
        <v>432.70200000000006</v>
      </c>
      <c r="O27" s="944">
        <v>680.931</v>
      </c>
      <c r="P27" s="944">
        <f t="shared" si="6"/>
        <v>1113.633</v>
      </c>
      <c r="Q27" s="946">
        <f t="shared" si="7"/>
        <v>-0.5482892478940549</v>
      </c>
    </row>
    <row r="28" spans="1:17" s="947" customFormat="1" ht="18" customHeight="1">
      <c r="A28" s="942" t="s">
        <v>256</v>
      </c>
      <c r="B28" s="943">
        <v>55.992000000000004</v>
      </c>
      <c r="C28" s="944">
        <v>45.992000000000004</v>
      </c>
      <c r="D28" s="944">
        <f t="shared" si="0"/>
        <v>101.98400000000001</v>
      </c>
      <c r="E28" s="945">
        <f t="shared" si="1"/>
        <v>0.005929474694031804</v>
      </c>
      <c r="F28" s="943">
        <v>54.272000000000006</v>
      </c>
      <c r="G28" s="944">
        <v>51.994</v>
      </c>
      <c r="H28" s="944">
        <f t="shared" si="2"/>
        <v>106.266</v>
      </c>
      <c r="I28" s="945">
        <f t="shared" si="3"/>
        <v>-0.04029510850130802</v>
      </c>
      <c r="J28" s="943">
        <v>364.317</v>
      </c>
      <c r="K28" s="944">
        <v>227.997</v>
      </c>
      <c r="L28" s="944">
        <f t="shared" si="4"/>
        <v>592.3140000000001</v>
      </c>
      <c r="M28" s="945">
        <f t="shared" si="5"/>
        <v>0.007362938283676634</v>
      </c>
      <c r="N28" s="943">
        <v>173.49</v>
      </c>
      <c r="O28" s="944">
        <v>284.13100000000003</v>
      </c>
      <c r="P28" s="944">
        <f t="shared" si="6"/>
        <v>457.62100000000004</v>
      </c>
      <c r="Q28" s="946">
        <f t="shared" si="7"/>
        <v>0.2943330834904867</v>
      </c>
    </row>
    <row r="29" spans="1:17" s="947" customFormat="1" ht="18" customHeight="1">
      <c r="A29" s="942" t="s">
        <v>264</v>
      </c>
      <c r="B29" s="943">
        <v>17.581</v>
      </c>
      <c r="C29" s="944">
        <v>79.415</v>
      </c>
      <c r="D29" s="944">
        <f t="shared" si="0"/>
        <v>96.99600000000001</v>
      </c>
      <c r="E29" s="945">
        <f t="shared" si="1"/>
        <v>0.005639466263554173</v>
      </c>
      <c r="F29" s="943">
        <v>60.907999999999994</v>
      </c>
      <c r="G29" s="944">
        <v>106.48599999999999</v>
      </c>
      <c r="H29" s="944">
        <f t="shared" si="2"/>
        <v>167.39399999999998</v>
      </c>
      <c r="I29" s="945">
        <f t="shared" si="3"/>
        <v>-0.42055270798236477</v>
      </c>
      <c r="J29" s="943">
        <v>114.19600000000005</v>
      </c>
      <c r="K29" s="944">
        <v>315.7779999999998</v>
      </c>
      <c r="L29" s="944">
        <f t="shared" si="4"/>
        <v>429.9739999999998</v>
      </c>
      <c r="M29" s="945">
        <f t="shared" si="5"/>
        <v>0.005344921824548423</v>
      </c>
      <c r="N29" s="943">
        <v>215.11799999999994</v>
      </c>
      <c r="O29" s="944">
        <v>452.32800000000015</v>
      </c>
      <c r="P29" s="944">
        <f t="shared" si="6"/>
        <v>667.4460000000001</v>
      </c>
      <c r="Q29" s="946">
        <f t="shared" si="7"/>
        <v>-0.35579207905957977</v>
      </c>
    </row>
    <row r="30" spans="1:17" s="947" customFormat="1" ht="18" customHeight="1">
      <c r="A30" s="942" t="s">
        <v>262</v>
      </c>
      <c r="B30" s="943">
        <v>34.561</v>
      </c>
      <c r="C30" s="944">
        <v>43.98599999999999</v>
      </c>
      <c r="D30" s="944">
        <f t="shared" si="0"/>
        <v>78.547</v>
      </c>
      <c r="E30" s="945">
        <f t="shared" si="1"/>
        <v>0.004566818802872176</v>
      </c>
      <c r="F30" s="943">
        <v>10.05</v>
      </c>
      <c r="G30" s="944">
        <v>18.977999999999998</v>
      </c>
      <c r="H30" s="944">
        <f t="shared" si="2"/>
        <v>29.028</v>
      </c>
      <c r="I30" s="945">
        <f t="shared" si="3"/>
        <v>1.7059046437922007</v>
      </c>
      <c r="J30" s="943">
        <v>93.07699999999997</v>
      </c>
      <c r="K30" s="944">
        <v>127.87299999999996</v>
      </c>
      <c r="L30" s="944">
        <f t="shared" si="4"/>
        <v>220.94999999999993</v>
      </c>
      <c r="M30" s="945">
        <f t="shared" si="5"/>
        <v>0.0027465857868940314</v>
      </c>
      <c r="N30" s="943">
        <v>69.913</v>
      </c>
      <c r="O30" s="944">
        <v>105.83700000000003</v>
      </c>
      <c r="P30" s="944">
        <f t="shared" si="6"/>
        <v>175.75000000000003</v>
      </c>
      <c r="Q30" s="946">
        <f t="shared" si="7"/>
        <v>0.25718349928876183</v>
      </c>
    </row>
    <row r="31" spans="1:17" s="947" customFormat="1" ht="18" customHeight="1">
      <c r="A31" s="942" t="s">
        <v>254</v>
      </c>
      <c r="B31" s="943">
        <v>30.22</v>
      </c>
      <c r="C31" s="944">
        <v>47.29599999999999</v>
      </c>
      <c r="D31" s="944">
        <f t="shared" si="0"/>
        <v>77.51599999999999</v>
      </c>
      <c r="E31" s="945">
        <f t="shared" si="1"/>
        <v>0.00450687519986046</v>
      </c>
      <c r="F31" s="943">
        <v>68.362</v>
      </c>
      <c r="G31" s="944">
        <v>64.695</v>
      </c>
      <c r="H31" s="944">
        <f t="shared" si="2"/>
        <v>133.057</v>
      </c>
      <c r="I31" s="945">
        <f t="shared" si="3"/>
        <v>-0.41742260835581746</v>
      </c>
      <c r="J31" s="943">
        <v>211.7039999999999</v>
      </c>
      <c r="K31" s="944">
        <v>232.98300000000006</v>
      </c>
      <c r="L31" s="944">
        <f t="shared" si="4"/>
        <v>444.68699999999995</v>
      </c>
      <c r="M31" s="945">
        <f t="shared" si="5"/>
        <v>0.005527816220034155</v>
      </c>
      <c r="N31" s="943">
        <v>383.1119999999999</v>
      </c>
      <c r="O31" s="944">
        <v>345.21700000000004</v>
      </c>
      <c r="P31" s="944">
        <f t="shared" si="6"/>
        <v>728.329</v>
      </c>
      <c r="Q31" s="946">
        <f t="shared" si="7"/>
        <v>-0.38944213398065985</v>
      </c>
    </row>
    <row r="32" spans="1:17" s="947" customFormat="1" ht="18" customHeight="1">
      <c r="A32" s="942" t="s">
        <v>283</v>
      </c>
      <c r="B32" s="943">
        <v>37.494</v>
      </c>
      <c r="C32" s="944">
        <v>27.634</v>
      </c>
      <c r="D32" s="944">
        <f t="shared" si="0"/>
        <v>65.128</v>
      </c>
      <c r="E32" s="945">
        <f t="shared" si="1"/>
        <v>0.003786621704119306</v>
      </c>
      <c r="F32" s="943">
        <v>41.53</v>
      </c>
      <c r="G32" s="944">
        <v>50.51</v>
      </c>
      <c r="H32" s="944">
        <f t="shared" si="2"/>
        <v>92.03999999999999</v>
      </c>
      <c r="I32" s="945">
        <f t="shared" si="3"/>
        <v>-0.2923946110386788</v>
      </c>
      <c r="J32" s="943">
        <v>147.342</v>
      </c>
      <c r="K32" s="944">
        <v>153.507</v>
      </c>
      <c r="L32" s="944">
        <f t="shared" si="4"/>
        <v>300.84900000000005</v>
      </c>
      <c r="M32" s="945">
        <f t="shared" si="5"/>
        <v>0.0037397944666272137</v>
      </c>
      <c r="N32" s="943">
        <v>143.835</v>
      </c>
      <c r="O32" s="944">
        <v>174.857</v>
      </c>
      <c r="P32" s="944">
        <f t="shared" si="6"/>
        <v>318.692</v>
      </c>
      <c r="Q32" s="946">
        <f t="shared" si="7"/>
        <v>-0.05598822687736105</v>
      </c>
    </row>
    <row r="33" spans="1:17" s="947" customFormat="1" ht="18" customHeight="1">
      <c r="A33" s="942" t="s">
        <v>285</v>
      </c>
      <c r="B33" s="943">
        <v>21.418</v>
      </c>
      <c r="C33" s="944">
        <v>42.832</v>
      </c>
      <c r="D33" s="944">
        <f t="shared" si="0"/>
        <v>64.25</v>
      </c>
      <c r="E33" s="945">
        <f t="shared" si="1"/>
        <v>0.003735573708538039</v>
      </c>
      <c r="F33" s="943">
        <v>27.32</v>
      </c>
      <c r="G33" s="944">
        <v>69.512</v>
      </c>
      <c r="H33" s="944">
        <f t="shared" si="2"/>
        <v>96.832</v>
      </c>
      <c r="I33" s="945">
        <f t="shared" si="3"/>
        <v>-0.336479676140119</v>
      </c>
      <c r="J33" s="943">
        <v>252.12099999999998</v>
      </c>
      <c r="K33" s="944">
        <v>287.15400000000005</v>
      </c>
      <c r="L33" s="944">
        <f t="shared" si="4"/>
        <v>539.2750000000001</v>
      </c>
      <c r="M33" s="945">
        <f t="shared" si="5"/>
        <v>0.006703620955995834</v>
      </c>
      <c r="N33" s="943">
        <v>35.945</v>
      </c>
      <c r="O33" s="944">
        <v>106.83200000000001</v>
      </c>
      <c r="P33" s="944">
        <f t="shared" si="6"/>
        <v>142.77700000000002</v>
      </c>
      <c r="Q33" s="946">
        <f t="shared" si="7"/>
        <v>2.77704392164004</v>
      </c>
    </row>
    <row r="34" spans="1:17" s="947" customFormat="1" ht="18" customHeight="1">
      <c r="A34" s="942" t="s">
        <v>300</v>
      </c>
      <c r="B34" s="943">
        <v>10.32</v>
      </c>
      <c r="C34" s="944">
        <v>39.5</v>
      </c>
      <c r="D34" s="944">
        <f t="shared" si="0"/>
        <v>49.82</v>
      </c>
      <c r="E34" s="945">
        <f t="shared" si="1"/>
        <v>0.002896595831274165</v>
      </c>
      <c r="F34" s="943">
        <v>3</v>
      </c>
      <c r="G34" s="944">
        <v>6.64</v>
      </c>
      <c r="H34" s="944">
        <f t="shared" si="2"/>
        <v>9.64</v>
      </c>
      <c r="I34" s="945">
        <f t="shared" si="3"/>
        <v>4.16804979253112</v>
      </c>
      <c r="J34" s="943">
        <v>45.724000000000004</v>
      </c>
      <c r="K34" s="944">
        <v>104.24</v>
      </c>
      <c r="L34" s="944">
        <f t="shared" si="4"/>
        <v>149.964</v>
      </c>
      <c r="M34" s="945">
        <f t="shared" si="5"/>
        <v>0.0018641728488154635</v>
      </c>
      <c r="N34" s="943">
        <v>52.84</v>
      </c>
      <c r="O34" s="944">
        <v>109.63</v>
      </c>
      <c r="P34" s="944">
        <f t="shared" si="6"/>
        <v>162.47</v>
      </c>
      <c r="Q34" s="946">
        <f t="shared" si="7"/>
        <v>-0.07697421062349974</v>
      </c>
    </row>
    <row r="35" spans="1:17" s="947" customFormat="1" ht="18" customHeight="1">
      <c r="A35" s="942" t="s">
        <v>276</v>
      </c>
      <c r="B35" s="943">
        <v>24.885999999999996</v>
      </c>
      <c r="C35" s="944">
        <v>15.263</v>
      </c>
      <c r="D35" s="944">
        <f t="shared" si="0"/>
        <v>40.148999999999994</v>
      </c>
      <c r="E35" s="945">
        <f t="shared" si="1"/>
        <v>0.002334312043954766</v>
      </c>
      <c r="F35" s="943">
        <v>42.605</v>
      </c>
      <c r="G35" s="944">
        <v>21.372000000000007</v>
      </c>
      <c r="H35" s="944">
        <f t="shared" si="2"/>
        <v>63.977000000000004</v>
      </c>
      <c r="I35" s="945">
        <f t="shared" si="3"/>
        <v>-0.37244634790627895</v>
      </c>
      <c r="J35" s="943">
        <v>148.88600000000008</v>
      </c>
      <c r="K35" s="944">
        <v>77.27400000000003</v>
      </c>
      <c r="L35" s="944">
        <f t="shared" si="4"/>
        <v>226.1600000000001</v>
      </c>
      <c r="M35" s="945">
        <f t="shared" si="5"/>
        <v>0.0028113502673181925</v>
      </c>
      <c r="N35" s="943">
        <v>79.74300000000002</v>
      </c>
      <c r="O35" s="944">
        <v>60.42199999999999</v>
      </c>
      <c r="P35" s="944">
        <f t="shared" si="6"/>
        <v>140.16500000000002</v>
      </c>
      <c r="Q35" s="946">
        <f t="shared" si="7"/>
        <v>0.6135269147076665</v>
      </c>
    </row>
    <row r="36" spans="1:17" s="947" customFormat="1" ht="18" customHeight="1">
      <c r="A36" s="942" t="s">
        <v>291</v>
      </c>
      <c r="B36" s="943">
        <v>13.625</v>
      </c>
      <c r="C36" s="944">
        <v>25.182000000000002</v>
      </c>
      <c r="D36" s="944">
        <f t="shared" si="0"/>
        <v>38.807</v>
      </c>
      <c r="E36" s="945">
        <f t="shared" si="1"/>
        <v>0.0022562865199569756</v>
      </c>
      <c r="F36" s="943">
        <v>12.366</v>
      </c>
      <c r="G36" s="944">
        <v>24.517</v>
      </c>
      <c r="H36" s="944">
        <f t="shared" si="2"/>
        <v>36.882999999999996</v>
      </c>
      <c r="I36" s="945">
        <f t="shared" si="3"/>
        <v>0.05216495404386867</v>
      </c>
      <c r="J36" s="943">
        <v>47.156000000000006</v>
      </c>
      <c r="K36" s="944">
        <v>86.00299999999999</v>
      </c>
      <c r="L36" s="944">
        <f t="shared" si="4"/>
        <v>133.159</v>
      </c>
      <c r="M36" s="945">
        <f t="shared" si="5"/>
        <v>0.0016552732147409933</v>
      </c>
      <c r="N36" s="943">
        <v>36.056000000000004</v>
      </c>
      <c r="O36" s="944">
        <v>63.351</v>
      </c>
      <c r="P36" s="944">
        <f t="shared" si="6"/>
        <v>99.40700000000001</v>
      </c>
      <c r="Q36" s="946">
        <f t="shared" si="7"/>
        <v>0.339533433259227</v>
      </c>
    </row>
    <row r="37" spans="1:17" s="947" customFormat="1" ht="18" customHeight="1">
      <c r="A37" s="942" t="s">
        <v>301</v>
      </c>
      <c r="B37" s="943">
        <v>21.193</v>
      </c>
      <c r="C37" s="944">
        <v>14.624</v>
      </c>
      <c r="D37" s="944">
        <f t="shared" si="0"/>
        <v>35.817</v>
      </c>
      <c r="E37" s="945">
        <f t="shared" si="1"/>
        <v>0.0020824442571004973</v>
      </c>
      <c r="F37" s="943">
        <v>65.103</v>
      </c>
      <c r="G37" s="944">
        <v>15.215</v>
      </c>
      <c r="H37" s="944">
        <f t="shared" si="2"/>
        <v>80.318</v>
      </c>
      <c r="I37" s="945">
        <f t="shared" si="3"/>
        <v>-0.5540601110585424</v>
      </c>
      <c r="J37" s="943">
        <v>63.992999999999995</v>
      </c>
      <c r="K37" s="944">
        <v>53.285</v>
      </c>
      <c r="L37" s="944">
        <f t="shared" si="4"/>
        <v>117.27799999999999</v>
      </c>
      <c r="M37" s="945">
        <f t="shared" si="5"/>
        <v>0.0014578596420699629</v>
      </c>
      <c r="N37" s="943">
        <v>590.115</v>
      </c>
      <c r="O37" s="944">
        <v>86.9</v>
      </c>
      <c r="P37" s="944">
        <f t="shared" si="6"/>
        <v>677.015</v>
      </c>
      <c r="Q37" s="946">
        <f t="shared" si="7"/>
        <v>-0.8267719326750516</v>
      </c>
    </row>
    <row r="38" spans="1:17" s="947" customFormat="1" ht="18" customHeight="1">
      <c r="A38" s="942" t="s">
        <v>278</v>
      </c>
      <c r="B38" s="943">
        <v>28.986</v>
      </c>
      <c r="C38" s="944">
        <v>6.486</v>
      </c>
      <c r="D38" s="944">
        <f t="shared" si="0"/>
        <v>35.472</v>
      </c>
      <c r="E38" s="945">
        <f t="shared" si="1"/>
        <v>0.002062385534463211</v>
      </c>
      <c r="F38" s="943">
        <v>10.994</v>
      </c>
      <c r="G38" s="944">
        <v>4.223</v>
      </c>
      <c r="H38" s="944">
        <f t="shared" si="2"/>
        <v>15.216999999999999</v>
      </c>
      <c r="I38" s="945">
        <f t="shared" si="3"/>
        <v>1.3310770848393245</v>
      </c>
      <c r="J38" s="943">
        <v>106.19899999999998</v>
      </c>
      <c r="K38" s="944">
        <v>23.898999999999997</v>
      </c>
      <c r="L38" s="944">
        <f t="shared" si="4"/>
        <v>130.09799999999998</v>
      </c>
      <c r="M38" s="945">
        <f t="shared" si="5"/>
        <v>0.0016172225286415016</v>
      </c>
      <c r="N38" s="943">
        <v>63.445</v>
      </c>
      <c r="O38" s="944">
        <v>25.215</v>
      </c>
      <c r="P38" s="944">
        <f t="shared" si="6"/>
        <v>88.66</v>
      </c>
      <c r="Q38" s="946">
        <f t="shared" si="7"/>
        <v>0.46738100609068334</v>
      </c>
    </row>
    <row r="39" spans="1:17" s="947" customFormat="1" ht="18" customHeight="1">
      <c r="A39" s="942" t="s">
        <v>302</v>
      </c>
      <c r="B39" s="943">
        <v>10.1</v>
      </c>
      <c r="C39" s="944">
        <v>22.5</v>
      </c>
      <c r="D39" s="944">
        <f aca="true" t="shared" si="8" ref="D39:D70">C39+B39</f>
        <v>32.6</v>
      </c>
      <c r="E39" s="945">
        <f aca="true" t="shared" si="9" ref="E39:E70">D39/$D$7</f>
        <v>0.001895403936160935</v>
      </c>
      <c r="F39" s="943">
        <v>5.5</v>
      </c>
      <c r="G39" s="944">
        <v>7.36</v>
      </c>
      <c r="H39" s="944">
        <f aca="true" t="shared" si="10" ref="H39:H70">G39+F39</f>
        <v>12.86</v>
      </c>
      <c r="I39" s="945">
        <f aca="true" t="shared" si="11" ref="I39:I70">(D39/H39-1)</f>
        <v>1.5349922239502334</v>
      </c>
      <c r="J39" s="943">
        <v>69.41</v>
      </c>
      <c r="K39" s="944">
        <v>110.02</v>
      </c>
      <c r="L39" s="944">
        <f aca="true" t="shared" si="12" ref="L39:L70">K39+J39</f>
        <v>179.43</v>
      </c>
      <c r="M39" s="945">
        <f aca="true" t="shared" si="13" ref="M39:M70">L39/$L$7</f>
        <v>0.0022304588718823092</v>
      </c>
      <c r="N39" s="943">
        <v>54.27</v>
      </c>
      <c r="O39" s="944">
        <v>113.34</v>
      </c>
      <c r="P39" s="944">
        <f aca="true" t="shared" si="14" ref="P39:P70">O39+N39</f>
        <v>167.61</v>
      </c>
      <c r="Q39" s="946">
        <f aca="true" t="shared" si="15" ref="Q39:Q70">(L39/P39-1)</f>
        <v>0.07052085197780555</v>
      </c>
    </row>
    <row r="40" spans="1:17" s="947" customFormat="1" ht="18" customHeight="1">
      <c r="A40" s="942" t="s">
        <v>268</v>
      </c>
      <c r="B40" s="943">
        <v>5.593999999999999</v>
      </c>
      <c r="C40" s="944">
        <v>25.59</v>
      </c>
      <c r="D40" s="944">
        <f t="shared" si="8"/>
        <v>31.183999999999997</v>
      </c>
      <c r="E40" s="945">
        <f t="shared" si="9"/>
        <v>0.001813075961510509</v>
      </c>
      <c r="F40" s="943">
        <v>15.953000000000001</v>
      </c>
      <c r="G40" s="944">
        <v>33.373999999999995</v>
      </c>
      <c r="H40" s="944">
        <f t="shared" si="10"/>
        <v>49.327</v>
      </c>
      <c r="I40" s="945">
        <f t="shared" si="11"/>
        <v>-0.3678107324588967</v>
      </c>
      <c r="J40" s="943">
        <v>41.68100000000003</v>
      </c>
      <c r="K40" s="944">
        <v>121.69800000000004</v>
      </c>
      <c r="L40" s="944">
        <f t="shared" si="12"/>
        <v>163.37900000000008</v>
      </c>
      <c r="M40" s="945">
        <f t="shared" si="13"/>
        <v>0.002030932062805885</v>
      </c>
      <c r="N40" s="943">
        <v>370.06</v>
      </c>
      <c r="O40" s="944">
        <v>479.11</v>
      </c>
      <c r="P40" s="944">
        <f t="shared" si="14"/>
        <v>849.1700000000001</v>
      </c>
      <c r="Q40" s="946">
        <f t="shared" si="15"/>
        <v>-0.807601540327614</v>
      </c>
    </row>
    <row r="41" spans="1:17" s="947" customFormat="1" ht="18" customHeight="1">
      <c r="A41" s="942" t="s">
        <v>261</v>
      </c>
      <c r="B41" s="943">
        <v>7.491999999999999</v>
      </c>
      <c r="C41" s="944">
        <v>21.512</v>
      </c>
      <c r="D41" s="944">
        <f t="shared" si="8"/>
        <v>29.003999999999998</v>
      </c>
      <c r="E41" s="945">
        <f t="shared" si="9"/>
        <v>0.0016863280909328758</v>
      </c>
      <c r="F41" s="943">
        <v>13.303</v>
      </c>
      <c r="G41" s="944">
        <v>15.93</v>
      </c>
      <c r="H41" s="944">
        <f t="shared" si="10"/>
        <v>29.233</v>
      </c>
      <c r="I41" s="945">
        <f t="shared" si="11"/>
        <v>-0.007833612697978443</v>
      </c>
      <c r="J41" s="943">
        <v>37.3</v>
      </c>
      <c r="K41" s="944">
        <v>94.407</v>
      </c>
      <c r="L41" s="944">
        <f t="shared" si="12"/>
        <v>131.707</v>
      </c>
      <c r="M41" s="945">
        <f t="shared" si="13"/>
        <v>0.0016372236896784445</v>
      </c>
      <c r="N41" s="943">
        <v>39.823</v>
      </c>
      <c r="O41" s="944">
        <v>83.966</v>
      </c>
      <c r="P41" s="944">
        <f t="shared" si="14"/>
        <v>123.78899999999999</v>
      </c>
      <c r="Q41" s="946">
        <f t="shared" si="15"/>
        <v>0.06396368013312981</v>
      </c>
    </row>
    <row r="42" spans="1:17" s="947" customFormat="1" ht="18" customHeight="1">
      <c r="A42" s="942" t="s">
        <v>263</v>
      </c>
      <c r="B42" s="943">
        <v>15.15</v>
      </c>
      <c r="C42" s="944">
        <v>13.088999999999999</v>
      </c>
      <c r="D42" s="944">
        <f t="shared" si="8"/>
        <v>28.238999999999997</v>
      </c>
      <c r="E42" s="945">
        <f t="shared" si="9"/>
        <v>0.001641850053780633</v>
      </c>
      <c r="F42" s="943">
        <v>11.644</v>
      </c>
      <c r="G42" s="944">
        <v>16.815</v>
      </c>
      <c r="H42" s="944">
        <f t="shared" si="10"/>
        <v>28.459000000000003</v>
      </c>
      <c r="I42" s="945">
        <f t="shared" si="11"/>
        <v>-0.00773041919955042</v>
      </c>
      <c r="J42" s="943">
        <v>53.391999999999996</v>
      </c>
      <c r="K42" s="944">
        <v>61.014</v>
      </c>
      <c r="L42" s="944">
        <f t="shared" si="12"/>
        <v>114.406</v>
      </c>
      <c r="M42" s="945">
        <f t="shared" si="13"/>
        <v>0.0014221583776211754</v>
      </c>
      <c r="N42" s="943">
        <v>42.706</v>
      </c>
      <c r="O42" s="944">
        <v>70.561</v>
      </c>
      <c r="P42" s="944">
        <f t="shared" si="14"/>
        <v>113.26700000000001</v>
      </c>
      <c r="Q42" s="946">
        <f t="shared" si="15"/>
        <v>0.010055885650719132</v>
      </c>
    </row>
    <row r="43" spans="1:17" s="947" customFormat="1" ht="18" customHeight="1">
      <c r="A43" s="942" t="s">
        <v>303</v>
      </c>
      <c r="B43" s="943">
        <v>9.31</v>
      </c>
      <c r="C43" s="944">
        <v>16.94</v>
      </c>
      <c r="D43" s="944">
        <f t="shared" si="8"/>
        <v>26.25</v>
      </c>
      <c r="E43" s="945">
        <f t="shared" si="9"/>
        <v>0.001526207157184802</v>
      </c>
      <c r="F43" s="943">
        <v>8.22</v>
      </c>
      <c r="G43" s="944">
        <v>6.8</v>
      </c>
      <c r="H43" s="944">
        <f t="shared" si="10"/>
        <v>15.02</v>
      </c>
      <c r="I43" s="945">
        <f t="shared" si="11"/>
        <v>0.7476697736351532</v>
      </c>
      <c r="J43" s="943">
        <v>53.2</v>
      </c>
      <c r="K43" s="944">
        <v>76.24</v>
      </c>
      <c r="L43" s="944">
        <f t="shared" si="12"/>
        <v>129.44</v>
      </c>
      <c r="M43" s="945">
        <f t="shared" si="13"/>
        <v>0.0016090430606723854</v>
      </c>
      <c r="N43" s="943">
        <v>62.96</v>
      </c>
      <c r="O43" s="944">
        <v>56.68</v>
      </c>
      <c r="P43" s="944">
        <f t="shared" si="14"/>
        <v>119.64</v>
      </c>
      <c r="Q43" s="946">
        <f t="shared" si="15"/>
        <v>0.08191240387830145</v>
      </c>
    </row>
    <row r="44" spans="1:17" s="947" customFormat="1" ht="18" customHeight="1">
      <c r="A44" s="942" t="s">
        <v>304</v>
      </c>
      <c r="B44" s="943">
        <v>9</v>
      </c>
      <c r="C44" s="944">
        <v>17</v>
      </c>
      <c r="D44" s="944">
        <f t="shared" si="8"/>
        <v>26</v>
      </c>
      <c r="E44" s="945">
        <f t="shared" si="9"/>
        <v>0.001511671850925899</v>
      </c>
      <c r="F44" s="943">
        <v>12.8</v>
      </c>
      <c r="G44" s="944">
        <v>13</v>
      </c>
      <c r="H44" s="944">
        <f t="shared" si="10"/>
        <v>25.8</v>
      </c>
      <c r="I44" s="945">
        <f t="shared" si="11"/>
        <v>0.007751937984496138</v>
      </c>
      <c r="J44" s="943">
        <v>22.04</v>
      </c>
      <c r="K44" s="944">
        <v>52</v>
      </c>
      <c r="L44" s="944">
        <f t="shared" si="12"/>
        <v>74.03999999999999</v>
      </c>
      <c r="M44" s="945">
        <f t="shared" si="13"/>
        <v>0.0009203766085613674</v>
      </c>
      <c r="N44" s="943">
        <v>16.2</v>
      </c>
      <c r="O44" s="944">
        <v>32.1</v>
      </c>
      <c r="P44" s="944">
        <f t="shared" si="14"/>
        <v>48.3</v>
      </c>
      <c r="Q44" s="946">
        <f t="shared" si="15"/>
        <v>0.532919254658385</v>
      </c>
    </row>
    <row r="45" spans="1:17" s="947" customFormat="1" ht="18" customHeight="1">
      <c r="A45" s="942" t="s">
        <v>280</v>
      </c>
      <c r="B45" s="943">
        <v>1.9</v>
      </c>
      <c r="C45" s="944">
        <v>22.368000000000002</v>
      </c>
      <c r="D45" s="944">
        <f t="shared" si="8"/>
        <v>24.268</v>
      </c>
      <c r="E45" s="945">
        <f t="shared" si="9"/>
        <v>0.0014109712491642199</v>
      </c>
      <c r="F45" s="943">
        <v>11.344</v>
      </c>
      <c r="G45" s="944">
        <v>14.977</v>
      </c>
      <c r="H45" s="944">
        <f t="shared" si="10"/>
        <v>26.320999999999998</v>
      </c>
      <c r="I45" s="945">
        <f t="shared" si="11"/>
        <v>-0.07799855628585528</v>
      </c>
      <c r="J45" s="943">
        <v>9.831000000000001</v>
      </c>
      <c r="K45" s="944">
        <v>47.221000000000004</v>
      </c>
      <c r="L45" s="944">
        <f t="shared" si="12"/>
        <v>57.05200000000001</v>
      </c>
      <c r="M45" s="945">
        <f t="shared" si="13"/>
        <v>0.0007092021376505017</v>
      </c>
      <c r="N45" s="943">
        <v>45.85099999999999</v>
      </c>
      <c r="O45" s="944">
        <v>68.717</v>
      </c>
      <c r="P45" s="944">
        <f t="shared" si="14"/>
        <v>114.56799999999998</v>
      </c>
      <c r="Q45" s="946">
        <f t="shared" si="15"/>
        <v>-0.5020249982543117</v>
      </c>
    </row>
    <row r="46" spans="1:17" s="947" customFormat="1" ht="18" customHeight="1">
      <c r="A46" s="942" t="s">
        <v>305</v>
      </c>
      <c r="B46" s="943">
        <v>10.4</v>
      </c>
      <c r="C46" s="944">
        <v>12.5</v>
      </c>
      <c r="D46" s="944">
        <f t="shared" si="8"/>
        <v>22.9</v>
      </c>
      <c r="E46" s="945">
        <f t="shared" si="9"/>
        <v>0.0013314340533155033</v>
      </c>
      <c r="F46" s="943">
        <v>15.9</v>
      </c>
      <c r="G46" s="944">
        <v>19.2</v>
      </c>
      <c r="H46" s="944">
        <f t="shared" si="10"/>
        <v>35.1</v>
      </c>
      <c r="I46" s="945">
        <f t="shared" si="11"/>
        <v>-0.3475783475783476</v>
      </c>
      <c r="J46" s="943">
        <v>91.05100000000002</v>
      </c>
      <c r="K46" s="944">
        <v>149.03</v>
      </c>
      <c r="L46" s="944">
        <f t="shared" si="12"/>
        <v>240.08100000000002</v>
      </c>
      <c r="M46" s="945">
        <f t="shared" si="13"/>
        <v>0.002984399467315258</v>
      </c>
      <c r="N46" s="943">
        <v>85.3</v>
      </c>
      <c r="O46" s="944">
        <v>114.5</v>
      </c>
      <c r="P46" s="944">
        <f t="shared" si="14"/>
        <v>199.8</v>
      </c>
      <c r="Q46" s="946">
        <f t="shared" si="15"/>
        <v>0.20160660660660668</v>
      </c>
    </row>
    <row r="47" spans="1:17" s="947" customFormat="1" ht="18" customHeight="1">
      <c r="A47" s="942" t="s">
        <v>306</v>
      </c>
      <c r="B47" s="943">
        <v>19.06</v>
      </c>
      <c r="C47" s="944">
        <v>3.8</v>
      </c>
      <c r="D47" s="944">
        <f t="shared" si="8"/>
        <v>22.86</v>
      </c>
      <c r="E47" s="945">
        <f t="shared" si="9"/>
        <v>0.0013291084043140788</v>
      </c>
      <c r="F47" s="943">
        <v>18.2</v>
      </c>
      <c r="G47" s="944">
        <v>7.6</v>
      </c>
      <c r="H47" s="944">
        <f t="shared" si="10"/>
        <v>25.799999999999997</v>
      </c>
      <c r="I47" s="945">
        <f t="shared" si="11"/>
        <v>-0.11395348837209296</v>
      </c>
      <c r="J47" s="943">
        <v>30.4</v>
      </c>
      <c r="K47" s="944">
        <v>28</v>
      </c>
      <c r="L47" s="944">
        <f t="shared" si="12"/>
        <v>58.4</v>
      </c>
      <c r="M47" s="945">
        <f t="shared" si="13"/>
        <v>0.0007259588592650441</v>
      </c>
      <c r="N47" s="943">
        <v>54.19</v>
      </c>
      <c r="O47" s="944">
        <v>94.67</v>
      </c>
      <c r="P47" s="944">
        <f t="shared" si="14"/>
        <v>148.86</v>
      </c>
      <c r="Q47" s="946">
        <f t="shared" si="15"/>
        <v>-0.6076850732231627</v>
      </c>
    </row>
    <row r="48" spans="1:17" s="947" customFormat="1" ht="18" customHeight="1">
      <c r="A48" s="942" t="s">
        <v>279</v>
      </c>
      <c r="B48" s="943">
        <v>16.166</v>
      </c>
      <c r="C48" s="944">
        <v>5.011</v>
      </c>
      <c r="D48" s="944">
        <f t="shared" si="8"/>
        <v>21.177</v>
      </c>
      <c r="E48" s="945">
        <f t="shared" si="9"/>
        <v>0.0012312567225791448</v>
      </c>
      <c r="F48" s="943">
        <v>18.488</v>
      </c>
      <c r="G48" s="944">
        <v>3.625</v>
      </c>
      <c r="H48" s="944">
        <f t="shared" si="10"/>
        <v>22.113</v>
      </c>
      <c r="I48" s="945">
        <f t="shared" si="11"/>
        <v>-0.042328042328042326</v>
      </c>
      <c r="J48" s="943">
        <v>69.858</v>
      </c>
      <c r="K48" s="944">
        <v>20.459000000000003</v>
      </c>
      <c r="L48" s="944">
        <f t="shared" si="12"/>
        <v>90.31700000000001</v>
      </c>
      <c r="M48" s="945">
        <f t="shared" si="13"/>
        <v>0.0011227127789767294</v>
      </c>
      <c r="N48" s="943">
        <v>119.85400000000001</v>
      </c>
      <c r="O48" s="944">
        <v>44.564</v>
      </c>
      <c r="P48" s="944">
        <f t="shared" si="14"/>
        <v>164.418</v>
      </c>
      <c r="Q48" s="946">
        <f t="shared" si="15"/>
        <v>-0.45068666447712535</v>
      </c>
    </row>
    <row r="49" spans="1:17" s="947" customFormat="1" ht="18" customHeight="1">
      <c r="A49" s="942" t="s">
        <v>307</v>
      </c>
      <c r="B49" s="943">
        <v>5</v>
      </c>
      <c r="C49" s="944">
        <v>13.4</v>
      </c>
      <c r="D49" s="944">
        <f t="shared" si="8"/>
        <v>18.4</v>
      </c>
      <c r="E49" s="945">
        <f t="shared" si="9"/>
        <v>0.0010697985406552515</v>
      </c>
      <c r="F49" s="943">
        <v>12.9</v>
      </c>
      <c r="G49" s="944">
        <v>79</v>
      </c>
      <c r="H49" s="944">
        <f t="shared" si="10"/>
        <v>91.9</v>
      </c>
      <c r="I49" s="945">
        <f t="shared" si="11"/>
        <v>-0.7997823721436343</v>
      </c>
      <c r="J49" s="943">
        <v>33.8</v>
      </c>
      <c r="K49" s="944">
        <v>121.6</v>
      </c>
      <c r="L49" s="944">
        <f t="shared" si="12"/>
        <v>155.39999999999998</v>
      </c>
      <c r="M49" s="945">
        <f t="shared" si="13"/>
        <v>0.0019317466905785588</v>
      </c>
      <c r="N49" s="943">
        <v>28.32</v>
      </c>
      <c r="O49" s="944">
        <v>251.8</v>
      </c>
      <c r="P49" s="944">
        <f t="shared" si="14"/>
        <v>280.12</v>
      </c>
      <c r="Q49" s="946">
        <f t="shared" si="15"/>
        <v>-0.445237755247751</v>
      </c>
    </row>
    <row r="50" spans="1:17" s="947" customFormat="1" ht="18" customHeight="1">
      <c r="A50" s="942" t="s">
        <v>308</v>
      </c>
      <c r="B50" s="943">
        <v>8.64</v>
      </c>
      <c r="C50" s="944">
        <v>9.1</v>
      </c>
      <c r="D50" s="944">
        <f t="shared" si="8"/>
        <v>17.740000000000002</v>
      </c>
      <c r="E50" s="945">
        <f t="shared" si="9"/>
        <v>0.0010314253321317482</v>
      </c>
      <c r="F50" s="943">
        <v>21.9</v>
      </c>
      <c r="G50" s="944">
        <v>30.3</v>
      </c>
      <c r="H50" s="944">
        <f t="shared" si="10"/>
        <v>52.2</v>
      </c>
      <c r="I50" s="945">
        <f t="shared" si="11"/>
        <v>-0.6601532567049808</v>
      </c>
      <c r="J50" s="943">
        <v>27.94</v>
      </c>
      <c r="K50" s="944">
        <v>37.4</v>
      </c>
      <c r="L50" s="944">
        <f t="shared" si="12"/>
        <v>65.34</v>
      </c>
      <c r="M50" s="945">
        <f t="shared" si="13"/>
        <v>0.0008122286278146915</v>
      </c>
      <c r="N50" s="943">
        <v>61.6</v>
      </c>
      <c r="O50" s="944">
        <v>61.8</v>
      </c>
      <c r="P50" s="944">
        <f t="shared" si="14"/>
        <v>123.4</v>
      </c>
      <c r="Q50" s="946">
        <f t="shared" si="15"/>
        <v>-0.47050243111831447</v>
      </c>
    </row>
    <row r="51" spans="1:17" s="947" customFormat="1" ht="18" customHeight="1">
      <c r="A51" s="942" t="s">
        <v>269</v>
      </c>
      <c r="B51" s="943">
        <v>3.159</v>
      </c>
      <c r="C51" s="944">
        <v>13.862000000000002</v>
      </c>
      <c r="D51" s="944">
        <f t="shared" si="8"/>
        <v>17.021</v>
      </c>
      <c r="E51" s="945">
        <f t="shared" si="9"/>
        <v>0.0009896217913311434</v>
      </c>
      <c r="F51" s="943">
        <v>4.301</v>
      </c>
      <c r="G51" s="944">
        <v>15.250999999999998</v>
      </c>
      <c r="H51" s="944">
        <f t="shared" si="10"/>
        <v>19.552</v>
      </c>
      <c r="I51" s="945">
        <f t="shared" si="11"/>
        <v>-0.12944967266775775</v>
      </c>
      <c r="J51" s="943">
        <v>39.00299999999999</v>
      </c>
      <c r="K51" s="944">
        <v>82.03800000000005</v>
      </c>
      <c r="L51" s="944">
        <f t="shared" si="12"/>
        <v>121.04100000000005</v>
      </c>
      <c r="M51" s="945">
        <f t="shared" si="13"/>
        <v>0.0015046367514434972</v>
      </c>
      <c r="N51" s="943">
        <v>39.395999999999994</v>
      </c>
      <c r="O51" s="944">
        <v>85.41900000000001</v>
      </c>
      <c r="P51" s="944">
        <f t="shared" si="14"/>
        <v>124.815</v>
      </c>
      <c r="Q51" s="946">
        <f t="shared" si="15"/>
        <v>-0.030236750390577605</v>
      </c>
    </row>
    <row r="52" spans="1:17" s="947" customFormat="1" ht="18" customHeight="1">
      <c r="A52" s="942" t="s">
        <v>309</v>
      </c>
      <c r="B52" s="943">
        <v>7.086</v>
      </c>
      <c r="C52" s="944">
        <v>8.953</v>
      </c>
      <c r="D52" s="944">
        <f t="shared" si="8"/>
        <v>16.039</v>
      </c>
      <c r="E52" s="945">
        <f t="shared" si="9"/>
        <v>0.0009325271083461729</v>
      </c>
      <c r="F52" s="943">
        <v>6.136</v>
      </c>
      <c r="G52" s="944">
        <v>9.994</v>
      </c>
      <c r="H52" s="944">
        <f t="shared" si="10"/>
        <v>16.13</v>
      </c>
      <c r="I52" s="945">
        <f t="shared" si="11"/>
        <v>-0.005641661500309869</v>
      </c>
      <c r="J52" s="943">
        <v>32.647</v>
      </c>
      <c r="K52" s="944">
        <v>47.731</v>
      </c>
      <c r="L52" s="944">
        <f t="shared" si="12"/>
        <v>80.378</v>
      </c>
      <c r="M52" s="945">
        <f t="shared" si="13"/>
        <v>0.0009991630340754403</v>
      </c>
      <c r="N52" s="943">
        <v>46.321999999999996</v>
      </c>
      <c r="O52" s="944">
        <v>53.599000000000004</v>
      </c>
      <c r="P52" s="944">
        <f t="shared" si="14"/>
        <v>99.92099999999999</v>
      </c>
      <c r="Q52" s="946">
        <f t="shared" si="15"/>
        <v>-0.1955845117642937</v>
      </c>
    </row>
    <row r="53" spans="1:17" s="947" customFormat="1" ht="18" customHeight="1">
      <c r="A53" s="942" t="s">
        <v>271</v>
      </c>
      <c r="B53" s="943">
        <v>0.458</v>
      </c>
      <c r="C53" s="944">
        <v>15.237</v>
      </c>
      <c r="D53" s="944">
        <f t="shared" si="8"/>
        <v>15.695</v>
      </c>
      <c r="E53" s="945">
        <f t="shared" si="9"/>
        <v>0.0009125265269339225</v>
      </c>
      <c r="F53" s="943">
        <v>1.414</v>
      </c>
      <c r="G53" s="944">
        <v>14.51</v>
      </c>
      <c r="H53" s="944">
        <f t="shared" si="10"/>
        <v>15.924</v>
      </c>
      <c r="I53" s="945">
        <f t="shared" si="11"/>
        <v>-0.014380808841999437</v>
      </c>
      <c r="J53" s="943">
        <v>7.55</v>
      </c>
      <c r="K53" s="944">
        <v>55.734</v>
      </c>
      <c r="L53" s="944">
        <f t="shared" si="12"/>
        <v>63.284</v>
      </c>
      <c r="M53" s="945">
        <f t="shared" si="13"/>
        <v>0.0007866708981117989</v>
      </c>
      <c r="N53" s="943">
        <v>8.062</v>
      </c>
      <c r="O53" s="944">
        <v>97.64</v>
      </c>
      <c r="P53" s="944">
        <f t="shared" si="14"/>
        <v>105.702</v>
      </c>
      <c r="Q53" s="946">
        <f t="shared" si="15"/>
        <v>-0.4012979886851715</v>
      </c>
    </row>
    <row r="54" spans="1:17" s="947" customFormat="1" ht="18" customHeight="1">
      <c r="A54" s="942" t="s">
        <v>266</v>
      </c>
      <c r="B54" s="943">
        <v>3.665</v>
      </c>
      <c r="C54" s="944">
        <v>9.94</v>
      </c>
      <c r="D54" s="944">
        <f t="shared" si="8"/>
        <v>13.605</v>
      </c>
      <c r="E54" s="945">
        <f t="shared" si="9"/>
        <v>0.0007910113666094945</v>
      </c>
      <c r="F54" s="943">
        <v>9.4</v>
      </c>
      <c r="G54" s="944">
        <v>14.077</v>
      </c>
      <c r="H54" s="944">
        <f t="shared" si="10"/>
        <v>23.477</v>
      </c>
      <c r="I54" s="945">
        <f t="shared" si="11"/>
        <v>-0.42049665630191246</v>
      </c>
      <c r="J54" s="943">
        <v>38.781</v>
      </c>
      <c r="K54" s="944">
        <v>80.383</v>
      </c>
      <c r="L54" s="944">
        <f t="shared" si="12"/>
        <v>119.16399999999999</v>
      </c>
      <c r="M54" s="945">
        <f t="shared" si="13"/>
        <v>0.0014813041353674606</v>
      </c>
      <c r="N54" s="943">
        <v>57.36</v>
      </c>
      <c r="O54" s="944">
        <v>75.897</v>
      </c>
      <c r="P54" s="944">
        <f t="shared" si="14"/>
        <v>133.257</v>
      </c>
      <c r="Q54" s="946">
        <f t="shared" si="15"/>
        <v>-0.1057580464816108</v>
      </c>
    </row>
    <row r="55" spans="1:17" s="947" customFormat="1" ht="18" customHeight="1" thickBot="1">
      <c r="A55" s="948" t="s">
        <v>218</v>
      </c>
      <c r="B55" s="949">
        <v>36.362</v>
      </c>
      <c r="C55" s="950">
        <v>63.67699999999999</v>
      </c>
      <c r="D55" s="950">
        <f t="shared" si="8"/>
        <v>100.03899999999999</v>
      </c>
      <c r="E55" s="951">
        <f t="shared" si="9"/>
        <v>0.005816390011337538</v>
      </c>
      <c r="F55" s="949">
        <v>77.95</v>
      </c>
      <c r="G55" s="950">
        <v>147.141</v>
      </c>
      <c r="H55" s="950">
        <f t="shared" si="10"/>
        <v>225.091</v>
      </c>
      <c r="I55" s="951">
        <f t="shared" si="11"/>
        <v>-0.5555619727132582</v>
      </c>
      <c r="J55" s="949">
        <v>222.616</v>
      </c>
      <c r="K55" s="950">
        <v>434.70300000000003</v>
      </c>
      <c r="L55" s="950">
        <f t="shared" si="12"/>
        <v>657.3190000000001</v>
      </c>
      <c r="M55" s="951">
        <f t="shared" si="13"/>
        <v>0.008171002592692458</v>
      </c>
      <c r="N55" s="949">
        <v>493.207</v>
      </c>
      <c r="O55" s="950">
        <v>682.742</v>
      </c>
      <c r="P55" s="950">
        <f t="shared" si="14"/>
        <v>1175.949</v>
      </c>
      <c r="Q55" s="952">
        <f t="shared" si="15"/>
        <v>-0.4410310311076415</v>
      </c>
    </row>
    <row r="56" ht="18" thickTop="1">
      <c r="A56" s="908" t="s">
        <v>311</v>
      </c>
    </row>
    <row r="57" spans="1:2" ht="13.5">
      <c r="A57" s="953" t="s">
        <v>310</v>
      </c>
      <c r="B57" s="953"/>
    </row>
  </sheetData>
  <sheetProtection/>
  <mergeCells count="13"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56:Q65536 I56:I65536 Q3:Q6 I3:I6">
    <cfRule type="cellIs" priority="1" dxfId="0" operator="lessThan" stopIfTrue="1">
      <formula>0</formula>
    </cfRule>
  </conditionalFormatting>
  <conditionalFormatting sqref="I7:I55 Q7:Q5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21"/>
  <sheetViews>
    <sheetView showGridLines="0" zoomScale="90" zoomScaleNormal="90" zoomScalePageLayoutView="0" workbookViewId="0" topLeftCell="C1">
      <selection activeCell="S8" sqref="S8"/>
    </sheetView>
  </sheetViews>
  <sheetFormatPr defaultColWidth="9.00390625" defaultRowHeight="12.75"/>
  <cols>
    <col min="1" max="1" width="23.00390625" style="954" customWidth="1"/>
    <col min="2" max="2" width="9.8515625" style="954" customWidth="1"/>
    <col min="3" max="3" width="10.140625" style="954" customWidth="1"/>
    <col min="4" max="4" width="9.421875" style="954" customWidth="1"/>
    <col min="5" max="5" width="9.7109375" style="954" customWidth="1"/>
    <col min="6" max="6" width="9.421875" style="954" customWidth="1"/>
    <col min="7" max="7" width="10.421875" style="954" customWidth="1"/>
    <col min="8" max="9" width="9.00390625" style="954" customWidth="1"/>
    <col min="10" max="10" width="11.7109375" style="954" customWidth="1"/>
    <col min="11" max="11" width="11.00390625" style="954" customWidth="1"/>
    <col min="12" max="12" width="12.140625" style="954" customWidth="1"/>
    <col min="13" max="13" width="9.7109375" style="954" customWidth="1"/>
    <col min="14" max="14" width="11.28125" style="954" customWidth="1"/>
    <col min="15" max="15" width="11.140625" style="954" customWidth="1"/>
    <col min="16" max="16" width="11.421875" style="954" customWidth="1"/>
    <col min="17" max="16384" width="9.00390625" style="954" customWidth="1"/>
  </cols>
  <sheetData>
    <row r="1" spans="16:17" ht="18.75" thickBot="1">
      <c r="P1" s="955" t="s">
        <v>0</v>
      </c>
      <c r="Q1" s="956"/>
    </row>
    <row r="2" ht="4.5" customHeight="1" thickBot="1"/>
    <row r="3" spans="1:17" ht="24" customHeight="1" thickBot="1" thickTop="1">
      <c r="A3" s="957" t="s">
        <v>312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9"/>
    </row>
    <row r="4" spans="1:17" ht="15.75" customHeight="1" thickBot="1">
      <c r="A4" s="960" t="s">
        <v>248</v>
      </c>
      <c r="B4" s="961" t="s">
        <v>39</v>
      </c>
      <c r="C4" s="962"/>
      <c r="D4" s="962"/>
      <c r="E4" s="962"/>
      <c r="F4" s="962"/>
      <c r="G4" s="962"/>
      <c r="H4" s="962"/>
      <c r="I4" s="963"/>
      <c r="J4" s="961" t="s">
        <v>40</v>
      </c>
      <c r="K4" s="962"/>
      <c r="L4" s="962"/>
      <c r="M4" s="962"/>
      <c r="N4" s="962"/>
      <c r="O4" s="962"/>
      <c r="P4" s="962"/>
      <c r="Q4" s="964"/>
    </row>
    <row r="5" spans="1:17" s="973" customFormat="1" ht="24" customHeight="1">
      <c r="A5" s="965"/>
      <c r="B5" s="966" t="s">
        <v>41</v>
      </c>
      <c r="C5" s="967"/>
      <c r="D5" s="967"/>
      <c r="E5" s="968" t="s">
        <v>42</v>
      </c>
      <c r="F5" s="966" t="s">
        <v>43</v>
      </c>
      <c r="G5" s="967"/>
      <c r="H5" s="967"/>
      <c r="I5" s="969" t="s">
        <v>44</v>
      </c>
      <c r="J5" s="970" t="s">
        <v>206</v>
      </c>
      <c r="K5" s="971"/>
      <c r="L5" s="971"/>
      <c r="M5" s="968" t="s">
        <v>42</v>
      </c>
      <c r="N5" s="970" t="s">
        <v>207</v>
      </c>
      <c r="O5" s="971"/>
      <c r="P5" s="971"/>
      <c r="Q5" s="972" t="s">
        <v>44</v>
      </c>
    </row>
    <row r="6" spans="1:17" s="980" customFormat="1" ht="14.25" thickBot="1">
      <c r="A6" s="974"/>
      <c r="B6" s="975" t="s">
        <v>11</v>
      </c>
      <c r="C6" s="976" t="s">
        <v>12</v>
      </c>
      <c r="D6" s="976" t="s">
        <v>13</v>
      </c>
      <c r="E6" s="977"/>
      <c r="F6" s="975" t="s">
        <v>11</v>
      </c>
      <c r="G6" s="976" t="s">
        <v>12</v>
      </c>
      <c r="H6" s="976" t="s">
        <v>13</v>
      </c>
      <c r="I6" s="978"/>
      <c r="J6" s="975" t="s">
        <v>11</v>
      </c>
      <c r="K6" s="976" t="s">
        <v>12</v>
      </c>
      <c r="L6" s="976" t="s">
        <v>13</v>
      </c>
      <c r="M6" s="977"/>
      <c r="N6" s="975" t="s">
        <v>11</v>
      </c>
      <c r="O6" s="976" t="s">
        <v>12</v>
      </c>
      <c r="P6" s="976" t="s">
        <v>13</v>
      </c>
      <c r="Q6" s="979"/>
    </row>
    <row r="7" spans="1:17" s="987" customFormat="1" ht="18" customHeight="1" thickBot="1" thickTop="1">
      <c r="A7" s="981" t="s">
        <v>4</v>
      </c>
      <c r="B7" s="982">
        <f>SUM(B8:B19)</f>
        <v>226400</v>
      </c>
      <c r="C7" s="983">
        <f>SUM(C8:C19)</f>
        <v>221447</v>
      </c>
      <c r="D7" s="984">
        <f aca="true" t="shared" si="0" ref="D7:D19">C7+B7</f>
        <v>447847</v>
      </c>
      <c r="E7" s="985">
        <f aca="true" t="shared" si="1" ref="E7:E19">D7/$D$7</f>
        <v>1</v>
      </c>
      <c r="F7" s="982">
        <f>SUM(F8:F19)</f>
        <v>200323</v>
      </c>
      <c r="G7" s="983">
        <f>SUM(G8:G19)</f>
        <v>193831</v>
      </c>
      <c r="H7" s="984">
        <f aca="true" t="shared" si="2" ref="H7:H19">G7+F7</f>
        <v>394154</v>
      </c>
      <c r="I7" s="985">
        <f aca="true" t="shared" si="3" ref="I7:I19">(D7/H7-1)</f>
        <v>0.13622340506502528</v>
      </c>
      <c r="J7" s="982">
        <f>SUM(J8:J19)</f>
        <v>1179245</v>
      </c>
      <c r="K7" s="983">
        <f>SUM(K8:K19)</f>
        <v>1103790</v>
      </c>
      <c r="L7" s="984">
        <f aca="true" t="shared" si="4" ref="L7:L19">K7+J7</f>
        <v>2283035</v>
      </c>
      <c r="M7" s="985">
        <f aca="true" t="shared" si="5" ref="M7:M19">L7/$L$7</f>
        <v>1</v>
      </c>
      <c r="N7" s="982">
        <f>SUM(N8:N19)</f>
        <v>1086286</v>
      </c>
      <c r="O7" s="983">
        <f>SUM(O8:O19)</f>
        <v>1010490</v>
      </c>
      <c r="P7" s="984">
        <f aca="true" t="shared" si="6" ref="P7:P19">O7+N7</f>
        <v>2096776</v>
      </c>
      <c r="Q7" s="986">
        <f aca="true" t="shared" si="7" ref="Q7:Q19">(L7/P7-1)</f>
        <v>0.08883113885317262</v>
      </c>
    </row>
    <row r="8" spans="1:17" s="993" customFormat="1" ht="18.75" customHeight="1" thickTop="1">
      <c r="A8" s="988" t="s">
        <v>249</v>
      </c>
      <c r="B8" s="989">
        <v>136692</v>
      </c>
      <c r="C8" s="990">
        <v>134878</v>
      </c>
      <c r="D8" s="990">
        <f t="shared" si="0"/>
        <v>271570</v>
      </c>
      <c r="E8" s="991">
        <f t="shared" si="1"/>
        <v>0.6063901287716564</v>
      </c>
      <c r="F8" s="989">
        <v>123569</v>
      </c>
      <c r="G8" s="990">
        <v>120519</v>
      </c>
      <c r="H8" s="990">
        <f t="shared" si="2"/>
        <v>244088</v>
      </c>
      <c r="I8" s="991">
        <f t="shared" si="3"/>
        <v>0.11259054111631861</v>
      </c>
      <c r="J8" s="989">
        <v>706144</v>
      </c>
      <c r="K8" s="990">
        <v>681700</v>
      </c>
      <c r="L8" s="990">
        <f t="shared" si="4"/>
        <v>1387844</v>
      </c>
      <c r="M8" s="991">
        <f t="shared" si="5"/>
        <v>0.6078943161186754</v>
      </c>
      <c r="N8" s="990">
        <v>661261</v>
      </c>
      <c r="O8" s="990">
        <v>639424</v>
      </c>
      <c r="P8" s="990">
        <f t="shared" si="6"/>
        <v>1300685</v>
      </c>
      <c r="Q8" s="992">
        <f t="shared" si="7"/>
        <v>0.0670100754602383</v>
      </c>
    </row>
    <row r="9" spans="1:17" s="993" customFormat="1" ht="18.75" customHeight="1">
      <c r="A9" s="988" t="s">
        <v>250</v>
      </c>
      <c r="B9" s="989">
        <v>30558</v>
      </c>
      <c r="C9" s="990">
        <v>29729</v>
      </c>
      <c r="D9" s="990">
        <f t="shared" si="0"/>
        <v>60287</v>
      </c>
      <c r="E9" s="991">
        <f t="shared" si="1"/>
        <v>0.134615169912939</v>
      </c>
      <c r="F9" s="989">
        <v>26646</v>
      </c>
      <c r="G9" s="990">
        <v>25104</v>
      </c>
      <c r="H9" s="990">
        <f t="shared" si="2"/>
        <v>51750</v>
      </c>
      <c r="I9" s="991">
        <f t="shared" si="3"/>
        <v>0.16496618357487924</v>
      </c>
      <c r="J9" s="989">
        <v>158553</v>
      </c>
      <c r="K9" s="990">
        <v>144604</v>
      </c>
      <c r="L9" s="990">
        <f t="shared" si="4"/>
        <v>303157</v>
      </c>
      <c r="M9" s="991">
        <f t="shared" si="5"/>
        <v>0.132786838572339</v>
      </c>
      <c r="N9" s="990">
        <v>141305</v>
      </c>
      <c r="O9" s="990">
        <v>126135</v>
      </c>
      <c r="P9" s="990">
        <f t="shared" si="6"/>
        <v>267440</v>
      </c>
      <c r="Q9" s="992">
        <f t="shared" si="7"/>
        <v>0.13355145079270114</v>
      </c>
    </row>
    <row r="10" spans="1:17" s="993" customFormat="1" ht="18.75" customHeight="1">
      <c r="A10" s="988" t="s">
        <v>251</v>
      </c>
      <c r="B10" s="989">
        <v>23525</v>
      </c>
      <c r="C10" s="990">
        <v>22547</v>
      </c>
      <c r="D10" s="990">
        <f t="shared" si="0"/>
        <v>46072</v>
      </c>
      <c r="E10" s="991">
        <f t="shared" si="1"/>
        <v>0.10287441916547392</v>
      </c>
      <c r="F10" s="989">
        <v>18263</v>
      </c>
      <c r="G10" s="990">
        <v>17636</v>
      </c>
      <c r="H10" s="990">
        <f t="shared" si="2"/>
        <v>35899</v>
      </c>
      <c r="I10" s="991">
        <f t="shared" si="3"/>
        <v>0.2833783670854342</v>
      </c>
      <c r="J10" s="989">
        <v>118321</v>
      </c>
      <c r="K10" s="990">
        <v>102869</v>
      </c>
      <c r="L10" s="990">
        <f t="shared" si="4"/>
        <v>221190</v>
      </c>
      <c r="M10" s="991">
        <f t="shared" si="5"/>
        <v>0.09688419143815141</v>
      </c>
      <c r="N10" s="990">
        <v>107440</v>
      </c>
      <c r="O10" s="990">
        <v>91528</v>
      </c>
      <c r="P10" s="990">
        <f t="shared" si="6"/>
        <v>198968</v>
      </c>
      <c r="Q10" s="992">
        <f t="shared" si="7"/>
        <v>0.11168630131478419</v>
      </c>
    </row>
    <row r="11" spans="1:17" s="993" customFormat="1" ht="18.75" customHeight="1">
      <c r="A11" s="988" t="s">
        <v>252</v>
      </c>
      <c r="B11" s="989">
        <v>11628</v>
      </c>
      <c r="C11" s="990">
        <v>12112</v>
      </c>
      <c r="D11" s="990">
        <f t="shared" si="0"/>
        <v>23740</v>
      </c>
      <c r="E11" s="991">
        <f t="shared" si="1"/>
        <v>0.05300917500842922</v>
      </c>
      <c r="F11" s="989">
        <v>12916</v>
      </c>
      <c r="G11" s="990">
        <v>13306</v>
      </c>
      <c r="H11" s="990">
        <f t="shared" si="2"/>
        <v>26222</v>
      </c>
      <c r="I11" s="991">
        <f t="shared" si="3"/>
        <v>-0.09465334451986884</v>
      </c>
      <c r="J11" s="989">
        <v>65106</v>
      </c>
      <c r="K11" s="990">
        <v>64365</v>
      </c>
      <c r="L11" s="990">
        <f t="shared" si="4"/>
        <v>129471</v>
      </c>
      <c r="M11" s="991">
        <f t="shared" si="5"/>
        <v>0.056710037296843895</v>
      </c>
      <c r="N11" s="990">
        <v>59912</v>
      </c>
      <c r="O11" s="990">
        <v>57738</v>
      </c>
      <c r="P11" s="990">
        <f t="shared" si="6"/>
        <v>117650</v>
      </c>
      <c r="Q11" s="992">
        <f t="shared" si="7"/>
        <v>0.10047598810029745</v>
      </c>
    </row>
    <row r="12" spans="1:17" s="993" customFormat="1" ht="18.75" customHeight="1">
      <c r="A12" s="988" t="s">
        <v>253</v>
      </c>
      <c r="B12" s="989">
        <v>8854</v>
      </c>
      <c r="C12" s="990">
        <v>8651</v>
      </c>
      <c r="D12" s="990">
        <f t="shared" si="0"/>
        <v>17505</v>
      </c>
      <c r="E12" s="991">
        <f t="shared" si="1"/>
        <v>0.039087009626055325</v>
      </c>
      <c r="F12" s="989">
        <v>6395</v>
      </c>
      <c r="G12" s="990">
        <v>6498</v>
      </c>
      <c r="H12" s="990">
        <f t="shared" si="2"/>
        <v>12893</v>
      </c>
      <c r="I12" s="991">
        <f t="shared" si="3"/>
        <v>0.3577134879391919</v>
      </c>
      <c r="J12" s="989">
        <v>46412</v>
      </c>
      <c r="K12" s="990">
        <v>42435</v>
      </c>
      <c r="L12" s="990">
        <f t="shared" si="4"/>
        <v>88847</v>
      </c>
      <c r="M12" s="991">
        <f t="shared" si="5"/>
        <v>0.03891617955922708</v>
      </c>
      <c r="N12" s="990">
        <v>39910</v>
      </c>
      <c r="O12" s="990">
        <v>36010</v>
      </c>
      <c r="P12" s="990">
        <f t="shared" si="6"/>
        <v>75920</v>
      </c>
      <c r="Q12" s="992">
        <f t="shared" si="7"/>
        <v>0.17027133825079033</v>
      </c>
    </row>
    <row r="13" spans="1:17" s="993" customFormat="1" ht="18.75" customHeight="1">
      <c r="A13" s="988" t="s">
        <v>259</v>
      </c>
      <c r="B13" s="989">
        <v>5373</v>
      </c>
      <c r="C13" s="990">
        <v>5090</v>
      </c>
      <c r="D13" s="990">
        <f t="shared" si="0"/>
        <v>10463</v>
      </c>
      <c r="E13" s="991">
        <f t="shared" si="1"/>
        <v>0.023362889558264318</v>
      </c>
      <c r="F13" s="989">
        <v>4895</v>
      </c>
      <c r="G13" s="990">
        <v>4580</v>
      </c>
      <c r="H13" s="990">
        <f t="shared" si="2"/>
        <v>9475</v>
      </c>
      <c r="I13" s="991">
        <f t="shared" si="3"/>
        <v>0.10427440633245388</v>
      </c>
      <c r="J13" s="989">
        <v>31579</v>
      </c>
      <c r="K13" s="990">
        <v>24727</v>
      </c>
      <c r="L13" s="990">
        <f t="shared" si="4"/>
        <v>56306</v>
      </c>
      <c r="M13" s="991">
        <f t="shared" si="5"/>
        <v>0.024662784407597782</v>
      </c>
      <c r="N13" s="990">
        <v>29477</v>
      </c>
      <c r="O13" s="990">
        <v>23601</v>
      </c>
      <c r="P13" s="990">
        <f t="shared" si="6"/>
        <v>53078</v>
      </c>
      <c r="Q13" s="992">
        <f t="shared" si="7"/>
        <v>0.060816157353329015</v>
      </c>
    </row>
    <row r="14" spans="1:17" s="993" customFormat="1" ht="18.75" customHeight="1">
      <c r="A14" s="988" t="s">
        <v>258</v>
      </c>
      <c r="B14" s="989">
        <v>3156</v>
      </c>
      <c r="C14" s="990">
        <v>2701</v>
      </c>
      <c r="D14" s="990">
        <f t="shared" si="0"/>
        <v>5857</v>
      </c>
      <c r="E14" s="991">
        <f t="shared" si="1"/>
        <v>0.013078127128237992</v>
      </c>
      <c r="F14" s="989">
        <v>2461</v>
      </c>
      <c r="G14" s="990">
        <v>1840</v>
      </c>
      <c r="H14" s="990">
        <f t="shared" si="2"/>
        <v>4301</v>
      </c>
      <c r="I14" s="991">
        <f t="shared" si="3"/>
        <v>0.361776331085794</v>
      </c>
      <c r="J14" s="989">
        <v>16155</v>
      </c>
      <c r="K14" s="990">
        <v>13386</v>
      </c>
      <c r="L14" s="990">
        <f t="shared" si="4"/>
        <v>29541</v>
      </c>
      <c r="M14" s="991">
        <f t="shared" si="5"/>
        <v>0.01293935485001325</v>
      </c>
      <c r="N14" s="990">
        <v>14939</v>
      </c>
      <c r="O14" s="990">
        <v>12254</v>
      </c>
      <c r="P14" s="990">
        <f t="shared" si="6"/>
        <v>27193</v>
      </c>
      <c r="Q14" s="992">
        <f t="shared" si="7"/>
        <v>0.08634575074467699</v>
      </c>
    </row>
    <row r="15" spans="1:17" s="993" customFormat="1" ht="18.75" customHeight="1">
      <c r="A15" s="988" t="s">
        <v>254</v>
      </c>
      <c r="B15" s="989">
        <v>2273</v>
      </c>
      <c r="C15" s="990">
        <v>2150</v>
      </c>
      <c r="D15" s="990">
        <f t="shared" si="0"/>
        <v>4423</v>
      </c>
      <c r="E15" s="991">
        <f t="shared" si="1"/>
        <v>0.009876140735563707</v>
      </c>
      <c r="F15" s="989">
        <v>1654</v>
      </c>
      <c r="G15" s="990">
        <v>1689</v>
      </c>
      <c r="H15" s="990">
        <f t="shared" si="2"/>
        <v>3343</v>
      </c>
      <c r="I15" s="991">
        <f t="shared" si="3"/>
        <v>0.3230631169608136</v>
      </c>
      <c r="J15" s="989">
        <v>11850</v>
      </c>
      <c r="K15" s="990">
        <v>11595</v>
      </c>
      <c r="L15" s="990">
        <f t="shared" si="4"/>
        <v>23445</v>
      </c>
      <c r="M15" s="991">
        <f t="shared" si="5"/>
        <v>0.010269224957129435</v>
      </c>
      <c r="N15" s="990">
        <v>11168</v>
      </c>
      <c r="O15" s="990">
        <v>9733</v>
      </c>
      <c r="P15" s="990">
        <f t="shared" si="6"/>
        <v>20901</v>
      </c>
      <c r="Q15" s="992">
        <f t="shared" si="7"/>
        <v>0.12171666427443673</v>
      </c>
    </row>
    <row r="16" spans="1:17" s="993" customFormat="1" ht="18.75" customHeight="1">
      <c r="A16" s="988" t="s">
        <v>265</v>
      </c>
      <c r="B16" s="989">
        <v>1725</v>
      </c>
      <c r="C16" s="990">
        <v>1385</v>
      </c>
      <c r="D16" s="990">
        <f t="shared" si="0"/>
        <v>3110</v>
      </c>
      <c r="E16" s="991">
        <f t="shared" si="1"/>
        <v>0.006944335900430281</v>
      </c>
      <c r="F16" s="989">
        <v>842</v>
      </c>
      <c r="G16" s="990">
        <v>562</v>
      </c>
      <c r="H16" s="990">
        <f t="shared" si="2"/>
        <v>1404</v>
      </c>
      <c r="I16" s="991">
        <f t="shared" si="3"/>
        <v>1.215099715099715</v>
      </c>
      <c r="J16" s="989">
        <v>9323</v>
      </c>
      <c r="K16" s="990">
        <v>6416</v>
      </c>
      <c r="L16" s="990">
        <f t="shared" si="4"/>
        <v>15739</v>
      </c>
      <c r="M16" s="991">
        <f t="shared" si="5"/>
        <v>0.006893893435711673</v>
      </c>
      <c r="N16" s="990">
        <v>4965</v>
      </c>
      <c r="O16" s="990">
        <v>2348</v>
      </c>
      <c r="P16" s="990">
        <f t="shared" si="6"/>
        <v>7313</v>
      </c>
      <c r="Q16" s="992">
        <f t="shared" si="7"/>
        <v>1.1521947217284287</v>
      </c>
    </row>
    <row r="17" spans="1:17" s="993" customFormat="1" ht="18.75" customHeight="1">
      <c r="A17" s="988" t="s">
        <v>257</v>
      </c>
      <c r="B17" s="989">
        <v>581</v>
      </c>
      <c r="C17" s="990">
        <v>560</v>
      </c>
      <c r="D17" s="990">
        <f t="shared" si="0"/>
        <v>1141</v>
      </c>
      <c r="E17" s="991">
        <f t="shared" si="1"/>
        <v>0.002547745100447251</v>
      </c>
      <c r="F17" s="989">
        <v>542</v>
      </c>
      <c r="G17" s="990">
        <v>498</v>
      </c>
      <c r="H17" s="990">
        <f t="shared" si="2"/>
        <v>1040</v>
      </c>
      <c r="I17" s="991">
        <f t="shared" si="3"/>
        <v>0.09711538461538471</v>
      </c>
      <c r="J17" s="989">
        <v>3589</v>
      </c>
      <c r="K17" s="990">
        <v>3214</v>
      </c>
      <c r="L17" s="990">
        <f t="shared" si="4"/>
        <v>6803</v>
      </c>
      <c r="M17" s="991">
        <f t="shared" si="5"/>
        <v>0.0029798053906313305</v>
      </c>
      <c r="N17" s="990">
        <v>3957</v>
      </c>
      <c r="O17" s="990">
        <v>3510</v>
      </c>
      <c r="P17" s="990">
        <f t="shared" si="6"/>
        <v>7467</v>
      </c>
      <c r="Q17" s="992">
        <f t="shared" si="7"/>
        <v>-0.08892460158028659</v>
      </c>
    </row>
    <row r="18" spans="1:17" s="993" customFormat="1" ht="18.75" customHeight="1">
      <c r="A18" s="988" t="s">
        <v>263</v>
      </c>
      <c r="B18" s="989">
        <v>597</v>
      </c>
      <c r="C18" s="990">
        <v>406</v>
      </c>
      <c r="D18" s="990">
        <f t="shared" si="0"/>
        <v>1003</v>
      </c>
      <c r="E18" s="991">
        <f t="shared" si="1"/>
        <v>0.002239604150524621</v>
      </c>
      <c r="F18" s="989">
        <v>650</v>
      </c>
      <c r="G18" s="990">
        <v>482</v>
      </c>
      <c r="H18" s="990">
        <f t="shared" si="2"/>
        <v>1132</v>
      </c>
      <c r="I18" s="991">
        <f t="shared" si="3"/>
        <v>-0.11395759717314491</v>
      </c>
      <c r="J18" s="989">
        <v>3766</v>
      </c>
      <c r="K18" s="990">
        <v>1900</v>
      </c>
      <c r="L18" s="990">
        <f t="shared" si="4"/>
        <v>5666</v>
      </c>
      <c r="M18" s="991">
        <f t="shared" si="5"/>
        <v>0.0024817841163188477</v>
      </c>
      <c r="N18" s="990">
        <v>3827</v>
      </c>
      <c r="O18" s="990">
        <v>2141</v>
      </c>
      <c r="P18" s="990">
        <f t="shared" si="6"/>
        <v>5968</v>
      </c>
      <c r="Q18" s="992">
        <f t="shared" si="7"/>
        <v>-0.05060321715817695</v>
      </c>
    </row>
    <row r="19" spans="1:17" s="993" customFormat="1" ht="18.75" customHeight="1" thickBot="1">
      <c r="A19" s="994" t="s">
        <v>218</v>
      </c>
      <c r="B19" s="995">
        <v>1438</v>
      </c>
      <c r="C19" s="996">
        <v>1238</v>
      </c>
      <c r="D19" s="996">
        <f t="shared" si="0"/>
        <v>2676</v>
      </c>
      <c r="E19" s="997">
        <f t="shared" si="1"/>
        <v>0.005975254941977952</v>
      </c>
      <c r="F19" s="995">
        <v>1490</v>
      </c>
      <c r="G19" s="996">
        <v>1117</v>
      </c>
      <c r="H19" s="996">
        <f t="shared" si="2"/>
        <v>2607</v>
      </c>
      <c r="I19" s="997">
        <f t="shared" si="3"/>
        <v>0.026467203682393636</v>
      </c>
      <c r="J19" s="995">
        <v>8447</v>
      </c>
      <c r="K19" s="996">
        <v>6579</v>
      </c>
      <c r="L19" s="996">
        <f t="shared" si="4"/>
        <v>15026</v>
      </c>
      <c r="M19" s="997">
        <f t="shared" si="5"/>
        <v>0.006581589857360925</v>
      </c>
      <c r="N19" s="995">
        <v>8125</v>
      </c>
      <c r="O19" s="996">
        <v>6068</v>
      </c>
      <c r="P19" s="996">
        <f t="shared" si="6"/>
        <v>14193</v>
      </c>
      <c r="Q19" s="998">
        <f t="shared" si="7"/>
        <v>0.05869090396674426</v>
      </c>
    </row>
    <row r="20" ht="16.5" customHeight="1" thickTop="1">
      <c r="A20" s="522" t="s">
        <v>294</v>
      </c>
    </row>
    <row r="21" spans="1:5" ht="16.5">
      <c r="A21" s="999" t="s">
        <v>295</v>
      </c>
      <c r="B21" s="1000"/>
      <c r="C21" s="1000"/>
      <c r="D21" s="1000"/>
      <c r="E21" s="1000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I20:I65536 Q20:Q65536 I3:I6 Q3:Q6">
    <cfRule type="cellIs" priority="2" dxfId="0" operator="lessThan" stopIfTrue="1">
      <formula>0</formula>
    </cfRule>
  </conditionalFormatting>
  <conditionalFormatting sqref="I7:I19 Q7:Q1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A7" sqref="A7:Q12"/>
    </sheetView>
  </sheetViews>
  <sheetFormatPr defaultColWidth="8.421875" defaultRowHeight="12.75"/>
  <cols>
    <col min="1" max="1" width="24.57421875" style="1001" customWidth="1"/>
    <col min="2" max="2" width="8.421875" style="1001" customWidth="1"/>
    <col min="3" max="3" width="10.140625" style="1001" customWidth="1"/>
    <col min="4" max="4" width="8.421875" style="1001" customWidth="1"/>
    <col min="5" max="5" width="9.28125" style="1001" customWidth="1"/>
    <col min="6" max="6" width="8.421875" style="1001" customWidth="1"/>
    <col min="7" max="7" width="10.00390625" style="1001" customWidth="1"/>
    <col min="8" max="8" width="8.421875" style="1001" customWidth="1"/>
    <col min="9" max="9" width="9.421875" style="1001" customWidth="1"/>
    <col min="10" max="10" width="8.7109375" style="1001" bestFit="1" customWidth="1"/>
    <col min="11" max="11" width="9.8515625" style="1001" customWidth="1"/>
    <col min="12" max="12" width="8.7109375" style="1001" bestFit="1" customWidth="1"/>
    <col min="13" max="13" width="9.140625" style="1001" bestFit="1" customWidth="1"/>
    <col min="14" max="14" width="8.7109375" style="1001" bestFit="1" customWidth="1"/>
    <col min="15" max="15" width="9.8515625" style="1001" customWidth="1"/>
    <col min="16" max="17" width="8.7109375" style="1001" bestFit="1" customWidth="1"/>
    <col min="18" max="16384" width="8.421875" style="1001" customWidth="1"/>
  </cols>
  <sheetData>
    <row r="1" spans="16:17" ht="18.75" thickBot="1">
      <c r="P1" s="1002" t="s">
        <v>0</v>
      </c>
      <c r="Q1" s="1003"/>
    </row>
    <row r="2" ht="4.5" customHeight="1" thickBot="1"/>
    <row r="3" spans="1:17" ht="24" customHeight="1" thickBot="1">
      <c r="A3" s="1004" t="s">
        <v>313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6"/>
    </row>
    <row r="4" spans="1:17" ht="15.75" customHeight="1" thickBot="1">
      <c r="A4" s="1007" t="s">
        <v>248</v>
      </c>
      <c r="B4" s="1008" t="s">
        <v>39</v>
      </c>
      <c r="C4" s="1009"/>
      <c r="D4" s="1009"/>
      <c r="E4" s="1009"/>
      <c r="F4" s="1009"/>
      <c r="G4" s="1009"/>
      <c r="H4" s="1009"/>
      <c r="I4" s="1010"/>
      <c r="J4" s="1008" t="s">
        <v>40</v>
      </c>
      <c r="K4" s="1009"/>
      <c r="L4" s="1009"/>
      <c r="M4" s="1009"/>
      <c r="N4" s="1009"/>
      <c r="O4" s="1009"/>
      <c r="P4" s="1009"/>
      <c r="Q4" s="1010"/>
    </row>
    <row r="5" spans="1:17" s="1018" customFormat="1" ht="26.25" customHeight="1">
      <c r="A5" s="1011"/>
      <c r="B5" s="1012" t="s">
        <v>41</v>
      </c>
      <c r="C5" s="1013"/>
      <c r="D5" s="1013"/>
      <c r="E5" s="1014" t="s">
        <v>42</v>
      </c>
      <c r="F5" s="1012" t="s">
        <v>43</v>
      </c>
      <c r="G5" s="1013"/>
      <c r="H5" s="1013"/>
      <c r="I5" s="1015" t="s">
        <v>44</v>
      </c>
      <c r="J5" s="1016" t="s">
        <v>206</v>
      </c>
      <c r="K5" s="1017"/>
      <c r="L5" s="1017"/>
      <c r="M5" s="1014" t="s">
        <v>42</v>
      </c>
      <c r="N5" s="1016" t="s">
        <v>207</v>
      </c>
      <c r="O5" s="1017"/>
      <c r="P5" s="1017"/>
      <c r="Q5" s="1014" t="s">
        <v>44</v>
      </c>
    </row>
    <row r="6" spans="1:17" s="1024" customFormat="1" ht="17.25" thickBot="1">
      <c r="A6" s="1019"/>
      <c r="B6" s="1020" t="s">
        <v>14</v>
      </c>
      <c r="C6" s="1021" t="s">
        <v>15</v>
      </c>
      <c r="D6" s="1021" t="s">
        <v>13</v>
      </c>
      <c r="E6" s="1022"/>
      <c r="F6" s="1020" t="s">
        <v>14</v>
      </c>
      <c r="G6" s="1021" t="s">
        <v>15</v>
      </c>
      <c r="H6" s="1021" t="s">
        <v>13</v>
      </c>
      <c r="I6" s="1023"/>
      <c r="J6" s="1020" t="s">
        <v>14</v>
      </c>
      <c r="K6" s="1021" t="s">
        <v>15</v>
      </c>
      <c r="L6" s="1021" t="s">
        <v>13</v>
      </c>
      <c r="M6" s="1022"/>
      <c r="N6" s="1020" t="s">
        <v>14</v>
      </c>
      <c r="O6" s="1021" t="s">
        <v>15</v>
      </c>
      <c r="P6" s="1021" t="s">
        <v>13</v>
      </c>
      <c r="Q6" s="1022"/>
    </row>
    <row r="7" spans="1:17" s="1030" customFormat="1" ht="18.75" customHeight="1" thickBot="1">
      <c r="A7" s="1025" t="s">
        <v>4</v>
      </c>
      <c r="B7" s="1026">
        <f>SUM(B8:B12)</f>
        <v>25369.49599999999</v>
      </c>
      <c r="C7" s="1027">
        <f>SUM(C8:C12)</f>
        <v>16339.442999999994</v>
      </c>
      <c r="D7" s="1028">
        <f aca="true" t="shared" si="0" ref="D7:D12">C7+B7</f>
        <v>41708.938999999984</v>
      </c>
      <c r="E7" s="1029">
        <f aca="true" t="shared" si="1" ref="E7:E12">D7/$D$7</f>
        <v>1</v>
      </c>
      <c r="F7" s="1026">
        <f>SUM(F8:F12)</f>
        <v>24819.529</v>
      </c>
      <c r="G7" s="1027">
        <f>SUM(G8:G12)</f>
        <v>12358.210000000003</v>
      </c>
      <c r="H7" s="1028">
        <f aca="true" t="shared" si="2" ref="H7:H12">G7+F7</f>
        <v>37177.739</v>
      </c>
      <c r="I7" s="1029">
        <f aca="true" t="shared" si="3" ref="I7:I12">(D7/H7-1)</f>
        <v>0.12187938594114023</v>
      </c>
      <c r="J7" s="1026">
        <f>SUM(J8:J12)</f>
        <v>129520.11700000001</v>
      </c>
      <c r="K7" s="1027">
        <f>SUM(K8:K12)</f>
        <v>76825.82899999998</v>
      </c>
      <c r="L7" s="1028">
        <f aca="true" t="shared" si="4" ref="L7:L12">K7+J7</f>
        <v>206345.946</v>
      </c>
      <c r="M7" s="1029">
        <f aca="true" t="shared" si="5" ref="M7:M12">L7/$L$7</f>
        <v>1</v>
      </c>
      <c r="N7" s="1026">
        <f>SUM(N8:N12)</f>
        <v>121271.90400000001</v>
      </c>
      <c r="O7" s="1027">
        <f>SUM(O8:O12)</f>
        <v>58039.04299999999</v>
      </c>
      <c r="P7" s="1028">
        <f aca="true" t="shared" si="6" ref="P7:P12">O7+N7</f>
        <v>179310.947</v>
      </c>
      <c r="Q7" s="1029">
        <f aca="true" t="shared" si="7" ref="Q7:Q12">(L7/P7-1)</f>
        <v>0.15077160347605556</v>
      </c>
    </row>
    <row r="8" spans="1:17" s="1035" customFormat="1" ht="18.75" customHeight="1" thickTop="1">
      <c r="A8" s="1031" t="s">
        <v>249</v>
      </c>
      <c r="B8" s="1032">
        <v>20988.556999999986</v>
      </c>
      <c r="C8" s="1033">
        <v>13385.221999999994</v>
      </c>
      <c r="D8" s="1033">
        <f t="shared" si="0"/>
        <v>34373.77899999998</v>
      </c>
      <c r="E8" s="1034">
        <f t="shared" si="1"/>
        <v>0.8241345817979209</v>
      </c>
      <c r="F8" s="1032">
        <v>20603.078999999998</v>
      </c>
      <c r="G8" s="1033">
        <v>10006.268000000002</v>
      </c>
      <c r="H8" s="1033">
        <f t="shared" si="2"/>
        <v>30609.347</v>
      </c>
      <c r="I8" s="1034">
        <f t="shared" si="3"/>
        <v>0.12298308748631515</v>
      </c>
      <c r="J8" s="1032">
        <v>108832.97400000002</v>
      </c>
      <c r="K8" s="1033">
        <v>63019.61799999999</v>
      </c>
      <c r="L8" s="1033">
        <f t="shared" si="4"/>
        <v>171852.592</v>
      </c>
      <c r="M8" s="1034">
        <f t="shared" si="5"/>
        <v>0.8328372586491232</v>
      </c>
      <c r="N8" s="1033">
        <v>101107.801</v>
      </c>
      <c r="O8" s="1033">
        <v>46139.52099999999</v>
      </c>
      <c r="P8" s="1033">
        <f t="shared" si="6"/>
        <v>147247.322</v>
      </c>
      <c r="Q8" s="1034">
        <f t="shared" si="7"/>
        <v>0.16710164684692885</v>
      </c>
    </row>
    <row r="9" spans="1:17" s="1035" customFormat="1" ht="18.75" customHeight="1">
      <c r="A9" s="1031" t="s">
        <v>250</v>
      </c>
      <c r="B9" s="1032">
        <v>3945.5609999999997</v>
      </c>
      <c r="C9" s="1033">
        <v>1515.3709999999999</v>
      </c>
      <c r="D9" s="1033">
        <f t="shared" si="0"/>
        <v>5460.932</v>
      </c>
      <c r="E9" s="1034">
        <f t="shared" si="1"/>
        <v>0.1309295352730023</v>
      </c>
      <c r="F9" s="1032">
        <v>3969.9889999999996</v>
      </c>
      <c r="G9" s="1033">
        <v>1046.7269999999999</v>
      </c>
      <c r="H9" s="1033">
        <f t="shared" si="2"/>
        <v>5016.715999999999</v>
      </c>
      <c r="I9" s="1034">
        <f t="shared" si="3"/>
        <v>0.08854716910425076</v>
      </c>
      <c r="J9" s="1032">
        <v>18787.88</v>
      </c>
      <c r="K9" s="1033">
        <v>6952.738000000001</v>
      </c>
      <c r="L9" s="1033">
        <f t="shared" si="4"/>
        <v>25740.618000000002</v>
      </c>
      <c r="M9" s="1034">
        <f t="shared" si="5"/>
        <v>0.12474496591272989</v>
      </c>
      <c r="N9" s="1033">
        <v>18885.81500000001</v>
      </c>
      <c r="O9" s="1033">
        <v>6242.15</v>
      </c>
      <c r="P9" s="1033">
        <f t="shared" si="6"/>
        <v>25127.96500000001</v>
      </c>
      <c r="Q9" s="1034">
        <f t="shared" si="7"/>
        <v>0.024381321766406172</v>
      </c>
    </row>
    <row r="10" spans="1:17" s="1035" customFormat="1" ht="18.75" customHeight="1">
      <c r="A10" s="1031" t="s">
        <v>251</v>
      </c>
      <c r="B10" s="1032">
        <v>297.16099999999994</v>
      </c>
      <c r="C10" s="1033">
        <v>974.632</v>
      </c>
      <c r="D10" s="1033">
        <f t="shared" si="0"/>
        <v>1271.793</v>
      </c>
      <c r="E10" s="1034">
        <f t="shared" si="1"/>
        <v>0.030492096670212597</v>
      </c>
      <c r="F10" s="1032">
        <v>194.78699999999998</v>
      </c>
      <c r="G10" s="1033">
        <v>916.4630000000001</v>
      </c>
      <c r="H10" s="1033">
        <f t="shared" si="2"/>
        <v>1111.25</v>
      </c>
      <c r="I10" s="1034">
        <f t="shared" si="3"/>
        <v>0.14447064116985375</v>
      </c>
      <c r="J10" s="1032">
        <v>1349.6539999999995</v>
      </c>
      <c r="K10" s="1033">
        <v>4463.159</v>
      </c>
      <c r="L10" s="1033">
        <f t="shared" si="4"/>
        <v>5812.812999999999</v>
      </c>
      <c r="M10" s="1034">
        <f t="shared" si="5"/>
        <v>0.028170231170909457</v>
      </c>
      <c r="N10" s="1033">
        <v>937.9560000000001</v>
      </c>
      <c r="O10" s="1033">
        <v>3779.7630000000004</v>
      </c>
      <c r="P10" s="1033">
        <f t="shared" si="6"/>
        <v>4717.719000000001</v>
      </c>
      <c r="Q10" s="1034">
        <f t="shared" si="7"/>
        <v>0.23212361736678222</v>
      </c>
    </row>
    <row r="11" spans="1:17" s="1035" customFormat="1" ht="18.75" customHeight="1">
      <c r="A11" s="1031" t="s">
        <v>253</v>
      </c>
      <c r="B11" s="1032">
        <v>104.27199999999999</v>
      </c>
      <c r="C11" s="1033">
        <v>447.421</v>
      </c>
      <c r="D11" s="1033">
        <f t="shared" si="0"/>
        <v>551.693</v>
      </c>
      <c r="E11" s="1034">
        <f t="shared" si="1"/>
        <v>0.01322721251672214</v>
      </c>
      <c r="F11" s="1032">
        <v>36.854</v>
      </c>
      <c r="G11" s="1033">
        <v>385.07399999999996</v>
      </c>
      <c r="H11" s="1033">
        <f t="shared" si="2"/>
        <v>421.92799999999994</v>
      </c>
      <c r="I11" s="1034">
        <f t="shared" si="3"/>
        <v>0.30755247340778546</v>
      </c>
      <c r="J11" s="1032">
        <v>426.2429999999999</v>
      </c>
      <c r="K11" s="1033">
        <v>2185.065</v>
      </c>
      <c r="L11" s="1033">
        <f t="shared" si="4"/>
        <v>2611.308</v>
      </c>
      <c r="M11" s="1034">
        <f t="shared" si="5"/>
        <v>0.012655000258643318</v>
      </c>
      <c r="N11" s="1033">
        <v>266.9839999999999</v>
      </c>
      <c r="O11" s="1033">
        <v>1806.015</v>
      </c>
      <c r="P11" s="1033">
        <f t="shared" si="6"/>
        <v>2072.999</v>
      </c>
      <c r="Q11" s="1034">
        <f t="shared" si="7"/>
        <v>0.25967643978602983</v>
      </c>
    </row>
    <row r="12" spans="1:17" s="1035" customFormat="1" ht="18.75" customHeight="1" thickBot="1">
      <c r="A12" s="1036" t="s">
        <v>218</v>
      </c>
      <c r="B12" s="1037">
        <v>33.945</v>
      </c>
      <c r="C12" s="1038">
        <v>16.797</v>
      </c>
      <c r="D12" s="1038">
        <f t="shared" si="0"/>
        <v>50.742000000000004</v>
      </c>
      <c r="E12" s="1039">
        <f t="shared" si="1"/>
        <v>0.0012165737421419428</v>
      </c>
      <c r="F12" s="1037">
        <v>14.82</v>
      </c>
      <c r="G12" s="1038">
        <v>3.678</v>
      </c>
      <c r="H12" s="1038">
        <f t="shared" si="2"/>
        <v>18.498</v>
      </c>
      <c r="I12" s="1039">
        <f t="shared" si="3"/>
        <v>1.743107362958158</v>
      </c>
      <c r="J12" s="1037">
        <v>123.36600000000001</v>
      </c>
      <c r="K12" s="1038">
        <v>205.249</v>
      </c>
      <c r="L12" s="1038">
        <f t="shared" si="4"/>
        <v>328.615</v>
      </c>
      <c r="M12" s="1039">
        <f t="shared" si="5"/>
        <v>0.0015925440085941887</v>
      </c>
      <c r="N12" s="1037">
        <v>73.34800000000003</v>
      </c>
      <c r="O12" s="1038">
        <v>71.594</v>
      </c>
      <c r="P12" s="1038">
        <f t="shared" si="6"/>
        <v>144.942</v>
      </c>
      <c r="Q12" s="1039">
        <f t="shared" si="7"/>
        <v>1.2672172317202741</v>
      </c>
    </row>
    <row r="13" ht="13.5">
      <c r="A13" s="522" t="s">
        <v>314</v>
      </c>
    </row>
    <row r="14" spans="1:3" ht="13.5">
      <c r="A14" s="1040" t="s">
        <v>315</v>
      </c>
      <c r="B14" s="1041"/>
      <c r="C14" s="1041"/>
    </row>
  </sheetData>
  <sheetProtection/>
  <mergeCells count="13"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13:Q65536 I13:I65536 Q2:Q6 I1:I6">
    <cfRule type="cellIs" priority="2" dxfId="0" operator="lessThan" stopIfTrue="1">
      <formula>0</formula>
    </cfRule>
  </conditionalFormatting>
  <conditionalFormatting sqref="I7:I12 Q7:Q12">
    <cfRule type="cellIs" priority="2" dxfId="1" operator="lessThan" stopIfTrue="1">
      <formula>0</formula>
    </cfRule>
    <cfRule type="cellIs" priority="3" dxfId="3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1"/>
  <sheetViews>
    <sheetView showGridLines="0" zoomScale="88" zoomScaleNormal="88" workbookViewId="0" topLeftCell="A16">
      <selection activeCell="L37" sqref="L37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2" t="s">
        <v>0</v>
      </c>
      <c r="P1" s="3"/>
    </row>
    <row r="2" ht="5.25" customHeight="1"/>
    <row r="3" ht="3.75" customHeight="1" thickBot="1"/>
    <row r="4" spans="1:16" ht="13.5" customHeight="1" thickTop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5.25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16.5" customHeight="1" thickTop="1">
      <c r="A7" s="14"/>
      <c r="B7" s="15"/>
      <c r="C7" s="16" t="s">
        <v>2</v>
      </c>
      <c r="D7" s="17"/>
      <c r="E7" s="17"/>
      <c r="F7" s="18"/>
      <c r="G7" s="19" t="s">
        <v>3</v>
      </c>
      <c r="H7" s="20"/>
      <c r="I7" s="20"/>
      <c r="J7" s="20"/>
      <c r="K7" s="20"/>
      <c r="L7" s="20"/>
      <c r="M7" s="20"/>
      <c r="N7" s="20"/>
      <c r="O7" s="21" t="s">
        <v>4</v>
      </c>
      <c r="P7" s="22"/>
    </row>
    <row r="8" spans="1:16" ht="3.75" customHeight="1" thickBot="1">
      <c r="A8" s="23"/>
      <c r="B8" s="24"/>
      <c r="C8" s="25"/>
      <c r="D8" s="26"/>
      <c r="E8" s="26"/>
      <c r="F8" s="27"/>
      <c r="G8" s="28"/>
      <c r="H8" s="29"/>
      <c r="I8" s="29"/>
      <c r="J8" s="29"/>
      <c r="K8" s="29"/>
      <c r="L8" s="29"/>
      <c r="M8" s="29"/>
      <c r="N8" s="29"/>
      <c r="O8" s="30"/>
      <c r="P8" s="31"/>
    </row>
    <row r="9" spans="1:16" ht="21.75" customHeight="1" thickBot="1" thickTop="1">
      <c r="A9" s="32" t="s">
        <v>5</v>
      </c>
      <c r="B9" s="33"/>
      <c r="C9" s="34" t="s">
        <v>6</v>
      </c>
      <c r="D9" s="35" t="s">
        <v>7</v>
      </c>
      <c r="E9" s="36" t="s">
        <v>8</v>
      </c>
      <c r="F9" s="37" t="s">
        <v>9</v>
      </c>
      <c r="G9" s="16" t="s">
        <v>6</v>
      </c>
      <c r="H9" s="17"/>
      <c r="I9" s="17"/>
      <c r="J9" s="38" t="s">
        <v>7</v>
      </c>
      <c r="K9" s="39"/>
      <c r="L9" s="40"/>
      <c r="M9" s="41" t="s">
        <v>8</v>
      </c>
      <c r="N9" s="42" t="s">
        <v>9</v>
      </c>
      <c r="O9" s="43" t="s">
        <v>6</v>
      </c>
      <c r="P9" s="44" t="s">
        <v>9</v>
      </c>
    </row>
    <row r="10" spans="1:16" ht="9" customHeight="1">
      <c r="A10" s="23"/>
      <c r="B10" s="24"/>
      <c r="C10" s="45"/>
      <c r="D10" s="46"/>
      <c r="E10" s="47"/>
      <c r="F10" s="48"/>
      <c r="G10" s="49" t="s">
        <v>10</v>
      </c>
      <c r="H10" s="50" t="s">
        <v>10</v>
      </c>
      <c r="I10" s="51" t="s">
        <v>10</v>
      </c>
      <c r="J10" s="49" t="s">
        <v>10</v>
      </c>
      <c r="K10" s="50" t="s">
        <v>10</v>
      </c>
      <c r="L10" s="52" t="s">
        <v>10</v>
      </c>
      <c r="M10" s="53"/>
      <c r="N10" s="54"/>
      <c r="O10" s="55"/>
      <c r="P10" s="56"/>
    </row>
    <row r="11" spans="1:16" ht="15.75" customHeight="1" thickBot="1">
      <c r="A11" s="57"/>
      <c r="B11" s="58"/>
      <c r="C11" s="59"/>
      <c r="D11" s="60"/>
      <c r="E11" s="61"/>
      <c r="F11" s="62"/>
      <c r="G11" s="63" t="s">
        <v>11</v>
      </c>
      <c r="H11" s="64" t="s">
        <v>12</v>
      </c>
      <c r="I11" s="65" t="s">
        <v>13</v>
      </c>
      <c r="J11" s="63" t="s">
        <v>14</v>
      </c>
      <c r="K11" s="64" t="s">
        <v>15</v>
      </c>
      <c r="L11" s="66" t="s">
        <v>13</v>
      </c>
      <c r="M11" s="67"/>
      <c r="N11" s="68"/>
      <c r="O11" s="55"/>
      <c r="P11" s="56"/>
    </row>
    <row r="12" spans="1:16" s="85" customFormat="1" ht="18" customHeight="1" thickTop="1">
      <c r="A12" s="69">
        <v>2009</v>
      </c>
      <c r="B12" s="70" t="s">
        <v>16</v>
      </c>
      <c r="C12" s="71">
        <v>733018</v>
      </c>
      <c r="D12" s="72">
        <v>6483.82</v>
      </c>
      <c r="E12" s="73">
        <v>898.682</v>
      </c>
      <c r="F12" s="74">
        <f>E12+D12</f>
        <v>7382.5019999999995</v>
      </c>
      <c r="G12" s="75">
        <v>268696</v>
      </c>
      <c r="H12" s="76">
        <v>240173</v>
      </c>
      <c r="I12" s="77">
        <f aca="true" t="shared" si="0" ref="I12:I23">H12+G12</f>
        <v>508869</v>
      </c>
      <c r="J12" s="78">
        <v>23960.495000000003</v>
      </c>
      <c r="K12" s="79">
        <v>10490.597</v>
      </c>
      <c r="L12" s="80">
        <f aca="true" t="shared" si="1" ref="L12:L23">K12+J12</f>
        <v>34451.092000000004</v>
      </c>
      <c r="M12" s="81">
        <v>393.9170000000001</v>
      </c>
      <c r="N12" s="82">
        <f aca="true" t="shared" si="2" ref="N12:N26">L12+M12</f>
        <v>34845.009000000005</v>
      </c>
      <c r="O12" s="83">
        <f aca="true" t="shared" si="3" ref="O12:O23">I12+C12</f>
        <v>1241887</v>
      </c>
      <c r="P12" s="84">
        <f aca="true" t="shared" si="4" ref="P12:P23">N12+F12</f>
        <v>42227.511000000006</v>
      </c>
    </row>
    <row r="13" spans="1:16" s="102" customFormat="1" ht="18" customHeight="1">
      <c r="A13" s="86"/>
      <c r="B13" s="87" t="s">
        <v>17</v>
      </c>
      <c r="C13" s="88">
        <v>668872</v>
      </c>
      <c r="D13" s="89">
        <v>7666.226000000006</v>
      </c>
      <c r="E13" s="90">
        <v>1067.4029999999998</v>
      </c>
      <c r="F13" s="91">
        <f aca="true" t="shared" si="5" ref="F13:F27">E13+D13</f>
        <v>8733.629000000006</v>
      </c>
      <c r="G13" s="92">
        <v>192435</v>
      </c>
      <c r="H13" s="93">
        <v>178630</v>
      </c>
      <c r="I13" s="94">
        <f t="shared" si="0"/>
        <v>371065</v>
      </c>
      <c r="J13" s="95">
        <v>22922.131999999994</v>
      </c>
      <c r="K13" s="96">
        <v>10971.667000000001</v>
      </c>
      <c r="L13" s="97">
        <f t="shared" si="1"/>
        <v>33893.799</v>
      </c>
      <c r="M13" s="98">
        <v>476.25</v>
      </c>
      <c r="N13" s="99">
        <f t="shared" si="2"/>
        <v>34370.049</v>
      </c>
      <c r="O13" s="100">
        <f t="shared" si="3"/>
        <v>1039937</v>
      </c>
      <c r="P13" s="101">
        <f t="shared" si="4"/>
        <v>43103.67800000001</v>
      </c>
    </row>
    <row r="14" spans="1:16" ht="18" customHeight="1">
      <c r="A14" s="86"/>
      <c r="B14" s="87" t="s">
        <v>18</v>
      </c>
      <c r="C14" s="88">
        <v>744157</v>
      </c>
      <c r="D14" s="89">
        <v>8528.45</v>
      </c>
      <c r="E14" s="90">
        <v>1100.859</v>
      </c>
      <c r="F14" s="91">
        <f t="shared" si="5"/>
        <v>9629.309000000001</v>
      </c>
      <c r="G14" s="92">
        <v>213521</v>
      </c>
      <c r="H14" s="93">
        <v>191654</v>
      </c>
      <c r="I14" s="94">
        <f t="shared" si="0"/>
        <v>405175</v>
      </c>
      <c r="J14" s="103">
        <v>20956.708999999995</v>
      </c>
      <c r="K14" s="96">
        <v>11939.231999999996</v>
      </c>
      <c r="L14" s="97">
        <f t="shared" si="1"/>
        <v>32895.94099999999</v>
      </c>
      <c r="M14" s="98">
        <v>524.753</v>
      </c>
      <c r="N14" s="99">
        <f t="shared" si="2"/>
        <v>33420.69399999999</v>
      </c>
      <c r="O14" s="100">
        <f t="shared" si="3"/>
        <v>1149332</v>
      </c>
      <c r="P14" s="101">
        <f t="shared" si="4"/>
        <v>43050.00299999999</v>
      </c>
    </row>
    <row r="15" spans="1:16" ht="18" customHeight="1">
      <c r="A15" s="86"/>
      <c r="B15" s="87" t="s">
        <v>19</v>
      </c>
      <c r="C15" s="88">
        <v>755671</v>
      </c>
      <c r="D15" s="89">
        <v>7651.128999999993</v>
      </c>
      <c r="E15" s="90">
        <v>1101.4259999999997</v>
      </c>
      <c r="F15" s="91">
        <f t="shared" si="5"/>
        <v>8752.554999999993</v>
      </c>
      <c r="G15" s="92">
        <v>211311</v>
      </c>
      <c r="H15" s="93">
        <v>206202</v>
      </c>
      <c r="I15" s="94">
        <f t="shared" si="0"/>
        <v>417513</v>
      </c>
      <c r="J15" s="95">
        <v>28613.039000000008</v>
      </c>
      <c r="K15" s="96">
        <v>12279.337000000003</v>
      </c>
      <c r="L15" s="97">
        <f t="shared" si="1"/>
        <v>40892.37600000001</v>
      </c>
      <c r="M15" s="98">
        <v>422.771</v>
      </c>
      <c r="N15" s="99">
        <f t="shared" si="2"/>
        <v>41315.14700000001</v>
      </c>
      <c r="O15" s="100">
        <f t="shared" si="3"/>
        <v>1173184</v>
      </c>
      <c r="P15" s="101">
        <f t="shared" si="4"/>
        <v>50067.702000000005</v>
      </c>
    </row>
    <row r="16" spans="1:16" s="119" customFormat="1" ht="18" customHeight="1">
      <c r="A16" s="86"/>
      <c r="B16" s="104" t="s">
        <v>20</v>
      </c>
      <c r="C16" s="105">
        <v>724014</v>
      </c>
      <c r="D16" s="106">
        <v>7934.0949999999975</v>
      </c>
      <c r="E16" s="107">
        <v>1165.6030000000003</v>
      </c>
      <c r="F16" s="108">
        <f t="shared" si="5"/>
        <v>9099.697999999999</v>
      </c>
      <c r="G16" s="109">
        <v>200323</v>
      </c>
      <c r="H16" s="110">
        <v>193831</v>
      </c>
      <c r="I16" s="111">
        <f t="shared" si="0"/>
        <v>394154</v>
      </c>
      <c r="J16" s="112">
        <v>24819.528999999977</v>
      </c>
      <c r="K16" s="113">
        <v>12358.21</v>
      </c>
      <c r="L16" s="114">
        <f t="shared" si="1"/>
        <v>37177.73899999997</v>
      </c>
      <c r="M16" s="115">
        <v>527.35</v>
      </c>
      <c r="N16" s="116">
        <f t="shared" si="2"/>
        <v>37705.08899999997</v>
      </c>
      <c r="O16" s="117">
        <f t="shared" si="3"/>
        <v>1118168</v>
      </c>
      <c r="P16" s="118">
        <f t="shared" si="4"/>
        <v>46804.78699999997</v>
      </c>
    </row>
    <row r="17" spans="1:16" ht="18" customHeight="1">
      <c r="A17" s="86"/>
      <c r="B17" s="87" t="s">
        <v>21</v>
      </c>
      <c r="C17" s="88">
        <v>823588</v>
      </c>
      <c r="D17" s="89">
        <v>7728.895999999994</v>
      </c>
      <c r="E17" s="90">
        <v>1048.11</v>
      </c>
      <c r="F17" s="91">
        <f t="shared" si="5"/>
        <v>8777.005999999994</v>
      </c>
      <c r="G17" s="92">
        <v>247368</v>
      </c>
      <c r="H17" s="93">
        <v>250328</v>
      </c>
      <c r="I17" s="94">
        <f t="shared" si="0"/>
        <v>497696</v>
      </c>
      <c r="J17" s="95">
        <v>20468.38300000001</v>
      </c>
      <c r="K17" s="96">
        <v>11053.642</v>
      </c>
      <c r="L17" s="97">
        <f t="shared" si="1"/>
        <v>31522.02500000001</v>
      </c>
      <c r="M17" s="98">
        <v>484.78</v>
      </c>
      <c r="N17" s="99">
        <f t="shared" si="2"/>
        <v>32006.805000000008</v>
      </c>
      <c r="O17" s="100">
        <f t="shared" si="3"/>
        <v>1321284</v>
      </c>
      <c r="P17" s="101">
        <f t="shared" si="4"/>
        <v>40783.811</v>
      </c>
    </row>
    <row r="18" spans="1:16" s="102" customFormat="1" ht="18" customHeight="1">
      <c r="A18" s="86"/>
      <c r="B18" s="87" t="s">
        <v>22</v>
      </c>
      <c r="C18" s="88">
        <v>925096</v>
      </c>
      <c r="D18" s="89">
        <v>7894.994</v>
      </c>
      <c r="E18" s="90">
        <v>1272.103</v>
      </c>
      <c r="F18" s="91">
        <f t="shared" si="5"/>
        <v>9167.097</v>
      </c>
      <c r="G18" s="92">
        <v>245574</v>
      </c>
      <c r="H18" s="93">
        <v>281837</v>
      </c>
      <c r="I18" s="94">
        <f t="shared" si="0"/>
        <v>527411</v>
      </c>
      <c r="J18" s="95">
        <v>19785.66</v>
      </c>
      <c r="K18" s="96">
        <v>10941.337000000003</v>
      </c>
      <c r="L18" s="97">
        <f t="shared" si="1"/>
        <v>30726.997000000003</v>
      </c>
      <c r="M18" s="98">
        <v>582.0060000000003</v>
      </c>
      <c r="N18" s="99">
        <f t="shared" si="2"/>
        <v>31309.003000000004</v>
      </c>
      <c r="O18" s="100">
        <f t="shared" si="3"/>
        <v>1452507</v>
      </c>
      <c r="P18" s="101">
        <f t="shared" si="4"/>
        <v>40476.100000000006</v>
      </c>
    </row>
    <row r="19" spans="1:16" ht="18" customHeight="1">
      <c r="A19" s="86"/>
      <c r="B19" s="87" t="s">
        <v>23</v>
      </c>
      <c r="C19" s="88">
        <v>924951</v>
      </c>
      <c r="D19" s="89">
        <v>7356.128999999996</v>
      </c>
      <c r="E19" s="90">
        <v>1212.6119999999999</v>
      </c>
      <c r="F19" s="91">
        <f t="shared" si="5"/>
        <v>8568.740999999996</v>
      </c>
      <c r="G19" s="92">
        <v>272824</v>
      </c>
      <c r="H19" s="93">
        <v>247906</v>
      </c>
      <c r="I19" s="94">
        <f t="shared" si="0"/>
        <v>520730</v>
      </c>
      <c r="J19" s="95">
        <v>20499.90400000001</v>
      </c>
      <c r="K19" s="96">
        <v>11079.870999999997</v>
      </c>
      <c r="L19" s="97">
        <f t="shared" si="1"/>
        <v>31579.77500000001</v>
      </c>
      <c r="M19" s="98">
        <v>521.1679999999999</v>
      </c>
      <c r="N19" s="99">
        <f t="shared" si="2"/>
        <v>32100.94300000001</v>
      </c>
      <c r="O19" s="100">
        <f t="shared" si="3"/>
        <v>1445681</v>
      </c>
      <c r="P19" s="101">
        <f t="shared" si="4"/>
        <v>40669.68400000001</v>
      </c>
    </row>
    <row r="20" spans="1:16" ht="18" customHeight="1">
      <c r="A20" s="86"/>
      <c r="B20" s="87" t="s">
        <v>24</v>
      </c>
      <c r="C20" s="88">
        <v>871266</v>
      </c>
      <c r="D20" s="89">
        <v>7793.950999999997</v>
      </c>
      <c r="E20" s="90">
        <v>1278.5389999999993</v>
      </c>
      <c r="F20" s="91">
        <f t="shared" si="5"/>
        <v>9072.489999999996</v>
      </c>
      <c r="G20" s="92">
        <v>225784</v>
      </c>
      <c r="H20" s="93">
        <v>199427</v>
      </c>
      <c r="I20" s="94">
        <f t="shared" si="0"/>
        <v>425211</v>
      </c>
      <c r="J20" s="95">
        <v>22213.030999999984</v>
      </c>
      <c r="K20" s="96">
        <v>12476.045000000002</v>
      </c>
      <c r="L20" s="97">
        <f t="shared" si="1"/>
        <v>34689.07599999999</v>
      </c>
      <c r="M20" s="98">
        <v>570.8090000000001</v>
      </c>
      <c r="N20" s="99">
        <f t="shared" si="2"/>
        <v>35259.88499999999</v>
      </c>
      <c r="O20" s="100">
        <f t="shared" si="3"/>
        <v>1296477</v>
      </c>
      <c r="P20" s="101">
        <f t="shared" si="4"/>
        <v>44332.374999999985</v>
      </c>
    </row>
    <row r="21" spans="1:16" ht="18" customHeight="1">
      <c r="A21" s="86"/>
      <c r="B21" s="87" t="s">
        <v>25</v>
      </c>
      <c r="C21" s="88">
        <v>998863</v>
      </c>
      <c r="D21" s="89">
        <v>8195.342999999999</v>
      </c>
      <c r="E21" s="90">
        <v>1339.1940000000004</v>
      </c>
      <c r="F21" s="91">
        <f t="shared" si="5"/>
        <v>9534.537</v>
      </c>
      <c r="G21" s="92">
        <v>229128</v>
      </c>
      <c r="H21" s="93">
        <v>235013</v>
      </c>
      <c r="I21" s="94">
        <f t="shared" si="0"/>
        <v>464141</v>
      </c>
      <c r="J21" s="95">
        <v>26325.309000000016</v>
      </c>
      <c r="K21" s="96">
        <v>15938.195000000003</v>
      </c>
      <c r="L21" s="97">
        <f t="shared" si="1"/>
        <v>42263.504000000015</v>
      </c>
      <c r="M21" s="98">
        <v>638.6080000000002</v>
      </c>
      <c r="N21" s="99">
        <f t="shared" si="2"/>
        <v>42902.112000000016</v>
      </c>
      <c r="O21" s="100">
        <f t="shared" si="3"/>
        <v>1463004</v>
      </c>
      <c r="P21" s="101">
        <f t="shared" si="4"/>
        <v>52436.64900000002</v>
      </c>
    </row>
    <row r="22" spans="1:16" ht="18" customHeight="1">
      <c r="A22" s="86"/>
      <c r="B22" s="87" t="s">
        <v>26</v>
      </c>
      <c r="C22" s="88">
        <v>944194</v>
      </c>
      <c r="D22" s="89">
        <v>7647.925000000003</v>
      </c>
      <c r="E22" s="90">
        <v>1240.4259999999997</v>
      </c>
      <c r="F22" s="91">
        <f t="shared" si="5"/>
        <v>8888.351000000002</v>
      </c>
      <c r="G22" s="92">
        <v>217081</v>
      </c>
      <c r="H22" s="93">
        <v>238904</v>
      </c>
      <c r="I22" s="94">
        <f t="shared" si="0"/>
        <v>455985</v>
      </c>
      <c r="J22" s="95">
        <v>23877.136</v>
      </c>
      <c r="K22" s="96">
        <v>15340.528999999988</v>
      </c>
      <c r="L22" s="97">
        <f t="shared" si="1"/>
        <v>39217.664999999986</v>
      </c>
      <c r="M22" s="98">
        <v>684.8539999999997</v>
      </c>
      <c r="N22" s="120">
        <f t="shared" si="2"/>
        <v>39902.518999999986</v>
      </c>
      <c r="O22" s="100">
        <f t="shared" si="3"/>
        <v>1400179</v>
      </c>
      <c r="P22" s="101">
        <f t="shared" si="4"/>
        <v>48790.86999999999</v>
      </c>
    </row>
    <row r="23" spans="1:16" ht="18" customHeight="1" thickBot="1">
      <c r="A23" s="121"/>
      <c r="B23" s="87" t="s">
        <v>27</v>
      </c>
      <c r="C23" s="88">
        <v>1043194</v>
      </c>
      <c r="D23" s="89">
        <v>9780.84</v>
      </c>
      <c r="E23" s="90">
        <v>1390.595</v>
      </c>
      <c r="F23" s="91">
        <f t="shared" si="5"/>
        <v>11171.435</v>
      </c>
      <c r="G23" s="92">
        <v>240984</v>
      </c>
      <c r="H23" s="93">
        <v>294563</v>
      </c>
      <c r="I23" s="94">
        <f t="shared" si="0"/>
        <v>535547</v>
      </c>
      <c r="J23" s="95">
        <v>24601.020999999986</v>
      </c>
      <c r="K23" s="96">
        <v>16807.95899999999</v>
      </c>
      <c r="L23" s="97">
        <f t="shared" si="1"/>
        <v>41408.97999999998</v>
      </c>
      <c r="M23" s="98">
        <v>950.9329999999999</v>
      </c>
      <c r="N23" s="122">
        <f t="shared" si="2"/>
        <v>42359.91299999998</v>
      </c>
      <c r="O23" s="100">
        <f t="shared" si="3"/>
        <v>1578741</v>
      </c>
      <c r="P23" s="101">
        <f t="shared" si="4"/>
        <v>53531.347999999976</v>
      </c>
    </row>
    <row r="24" spans="1:16" ht="3.75" customHeight="1">
      <c r="A24" s="123"/>
      <c r="B24" s="124"/>
      <c r="C24" s="125"/>
      <c r="D24" s="126"/>
      <c r="E24" s="127"/>
      <c r="F24" s="128">
        <f t="shared" si="5"/>
        <v>0</v>
      </c>
      <c r="G24" s="129"/>
      <c r="H24" s="130"/>
      <c r="I24" s="131"/>
      <c r="J24" s="129"/>
      <c r="K24" s="130"/>
      <c r="L24" s="132"/>
      <c r="M24" s="133"/>
      <c r="N24" s="134">
        <f t="shared" si="2"/>
        <v>0</v>
      </c>
      <c r="O24" s="135"/>
      <c r="P24" s="136"/>
    </row>
    <row r="25" spans="1:16" s="85" customFormat="1" ht="18" customHeight="1">
      <c r="A25" s="137">
        <v>2010</v>
      </c>
      <c r="B25" s="70" t="s">
        <v>16</v>
      </c>
      <c r="C25" s="138">
        <v>1024970</v>
      </c>
      <c r="D25" s="139">
        <v>7086.655000000001</v>
      </c>
      <c r="E25" s="140">
        <v>1003.5830000000001</v>
      </c>
      <c r="F25" s="141">
        <f t="shared" si="5"/>
        <v>8090.238000000001</v>
      </c>
      <c r="G25" s="142">
        <v>284288</v>
      </c>
      <c r="H25" s="143">
        <v>261693</v>
      </c>
      <c r="I25" s="144">
        <f>H25+G25</f>
        <v>545981</v>
      </c>
      <c r="J25" s="145">
        <v>27088.933999999997</v>
      </c>
      <c r="K25" s="146">
        <v>14213.623000000003</v>
      </c>
      <c r="L25" s="147">
        <f>K25+J25</f>
        <v>41302.557</v>
      </c>
      <c r="M25" s="148">
        <v>630.667</v>
      </c>
      <c r="N25" s="149">
        <f t="shared" si="2"/>
        <v>41933.224</v>
      </c>
      <c r="O25" s="150">
        <f>I25+C25</f>
        <v>1570951</v>
      </c>
      <c r="P25" s="151">
        <f>N25+F25</f>
        <v>50023.462</v>
      </c>
    </row>
    <row r="26" spans="1:16" s="85" customFormat="1" ht="18" customHeight="1">
      <c r="A26" s="137"/>
      <c r="B26" s="87" t="s">
        <v>17</v>
      </c>
      <c r="C26" s="138">
        <v>928323</v>
      </c>
      <c r="D26" s="139">
        <v>7931.11</v>
      </c>
      <c r="E26" s="140">
        <v>1135.9940000000004</v>
      </c>
      <c r="F26" s="141">
        <f t="shared" si="5"/>
        <v>9067.104</v>
      </c>
      <c r="G26" s="142">
        <v>202715</v>
      </c>
      <c r="H26" s="143">
        <v>188295</v>
      </c>
      <c r="I26" s="144">
        <f>H26+G26</f>
        <v>391010</v>
      </c>
      <c r="J26" s="145">
        <v>23549.742999999988</v>
      </c>
      <c r="K26" s="146">
        <v>13644.38</v>
      </c>
      <c r="L26" s="147">
        <f>K26+J26</f>
        <v>37194.122999999985</v>
      </c>
      <c r="M26" s="148">
        <v>615.9159999999999</v>
      </c>
      <c r="N26" s="149">
        <f t="shared" si="2"/>
        <v>37810.03899999998</v>
      </c>
      <c r="O26" s="150">
        <f>I26+C26</f>
        <v>1319333</v>
      </c>
      <c r="P26" s="151">
        <f>N26+F26</f>
        <v>46877.14299999998</v>
      </c>
    </row>
    <row r="27" spans="1:16" s="85" customFormat="1" ht="18" customHeight="1">
      <c r="A27" s="137"/>
      <c r="B27" s="87" t="s">
        <v>18</v>
      </c>
      <c r="C27" s="138">
        <v>1076945</v>
      </c>
      <c r="D27" s="139">
        <v>9036.668999999996</v>
      </c>
      <c r="E27" s="140">
        <v>1238.8320000000003</v>
      </c>
      <c r="F27" s="141">
        <f t="shared" si="5"/>
        <v>10275.500999999997</v>
      </c>
      <c r="G27" s="142">
        <v>250371</v>
      </c>
      <c r="H27" s="143">
        <v>216855</v>
      </c>
      <c r="I27" s="144">
        <f>H27+G27</f>
        <v>467226</v>
      </c>
      <c r="J27" s="145">
        <v>25382.67400000001</v>
      </c>
      <c r="K27" s="146">
        <v>16991.138000000003</v>
      </c>
      <c r="L27" s="147">
        <f>K27+J27</f>
        <v>42373.81200000001</v>
      </c>
      <c r="M27" s="148">
        <v>808.525</v>
      </c>
      <c r="N27" s="149">
        <f>L27+M27</f>
        <v>43182.337000000014</v>
      </c>
      <c r="O27" s="150">
        <f>I27+C27</f>
        <v>1544171</v>
      </c>
      <c r="P27" s="151">
        <f>N27+F27</f>
        <v>53457.83800000001</v>
      </c>
    </row>
    <row r="28" spans="1:16" s="85" customFormat="1" ht="18" customHeight="1">
      <c r="A28" s="152"/>
      <c r="B28" s="87" t="s">
        <v>19</v>
      </c>
      <c r="C28" s="138">
        <v>1009177</v>
      </c>
      <c r="D28" s="139">
        <v>7568.481000000003</v>
      </c>
      <c r="E28" s="140">
        <v>1186.8619999999996</v>
      </c>
      <c r="F28" s="141">
        <f>E28+D28</f>
        <v>8755.343000000003</v>
      </c>
      <c r="G28" s="142">
        <v>215471</v>
      </c>
      <c r="H28" s="143">
        <v>215500</v>
      </c>
      <c r="I28" s="144">
        <f>H28+G28</f>
        <v>430971</v>
      </c>
      <c r="J28" s="145">
        <v>28129.27</v>
      </c>
      <c r="K28" s="146">
        <v>15637.245000000004</v>
      </c>
      <c r="L28" s="147">
        <f>K28+J28</f>
        <v>43766.51500000001</v>
      </c>
      <c r="M28" s="148">
        <v>787.1009999999995</v>
      </c>
      <c r="N28" s="149">
        <f>L28+M28</f>
        <v>44553.61600000001</v>
      </c>
      <c r="O28" s="150">
        <f>I28+C28</f>
        <v>1440148</v>
      </c>
      <c r="P28" s="151">
        <f>N28+F28</f>
        <v>53308.95900000001</v>
      </c>
    </row>
    <row r="29" spans="1:16" s="168" customFormat="1" ht="18" customHeight="1" thickBot="1">
      <c r="A29" s="153"/>
      <c r="B29" s="104" t="s">
        <v>20</v>
      </c>
      <c r="C29" s="154">
        <v>1057219</v>
      </c>
      <c r="D29" s="155">
        <v>8599.75</v>
      </c>
      <c r="E29" s="156">
        <v>1165.64</v>
      </c>
      <c r="F29" s="157">
        <f>E29+D29</f>
        <v>9765.39</v>
      </c>
      <c r="G29" s="158">
        <v>226400</v>
      </c>
      <c r="H29" s="159">
        <v>221447</v>
      </c>
      <c r="I29" s="160">
        <f>H29+G29</f>
        <v>447847</v>
      </c>
      <c r="J29" s="161">
        <v>25369.495999999985</v>
      </c>
      <c r="K29" s="162">
        <v>16339.443</v>
      </c>
      <c r="L29" s="163">
        <f>K29+J29</f>
        <v>41708.938999999984</v>
      </c>
      <c r="M29" s="164">
        <v>721.5259999999998</v>
      </c>
      <c r="N29" s="165">
        <f>L29+M29</f>
        <v>42430.46499999998</v>
      </c>
      <c r="O29" s="166">
        <f>I29+C29</f>
        <v>1505066</v>
      </c>
      <c r="P29" s="167">
        <f>N29+F29</f>
        <v>52195.85499999998</v>
      </c>
    </row>
    <row r="30" spans="1:16" ht="18" customHeight="1">
      <c r="A30" s="169" t="s">
        <v>28</v>
      </c>
      <c r="B30" s="124"/>
      <c r="C30" s="170"/>
      <c r="D30" s="130"/>
      <c r="E30" s="171"/>
      <c r="F30" s="172"/>
      <c r="G30" s="129"/>
      <c r="H30" s="130"/>
      <c r="I30" s="131"/>
      <c r="J30" s="129"/>
      <c r="K30" s="130"/>
      <c r="L30" s="132"/>
      <c r="M30" s="173"/>
      <c r="N30" s="134"/>
      <c r="O30" s="174"/>
      <c r="P30" s="136"/>
    </row>
    <row r="31" spans="1:16" ht="18" customHeight="1">
      <c r="A31" s="175" t="s">
        <v>29</v>
      </c>
      <c r="B31" s="176"/>
      <c r="C31" s="88">
        <f>SUM(C12:C16)</f>
        <v>3625732</v>
      </c>
      <c r="D31" s="93">
        <f aca="true" t="shared" si="6" ref="D31:P31">SUM(D12:D16)</f>
        <v>38263.72</v>
      </c>
      <c r="E31" s="177">
        <f t="shared" si="6"/>
        <v>5333.972999999999</v>
      </c>
      <c r="F31" s="178">
        <f t="shared" si="6"/>
        <v>43597.69299999999</v>
      </c>
      <c r="G31" s="92">
        <f t="shared" si="6"/>
        <v>1086286</v>
      </c>
      <c r="H31" s="93">
        <f t="shared" si="6"/>
        <v>1010490</v>
      </c>
      <c r="I31" s="177">
        <f t="shared" si="6"/>
        <v>2096776</v>
      </c>
      <c r="J31" s="92">
        <f t="shared" si="6"/>
        <v>121271.90399999997</v>
      </c>
      <c r="K31" s="93">
        <f t="shared" si="6"/>
        <v>58039.043</v>
      </c>
      <c r="L31" s="179">
        <f t="shared" si="6"/>
        <v>179310.947</v>
      </c>
      <c r="M31" s="180">
        <f>SUM(M12:M16)</f>
        <v>2345.041</v>
      </c>
      <c r="N31" s="177">
        <f t="shared" si="6"/>
        <v>181655.98799999998</v>
      </c>
      <c r="O31" s="181">
        <f t="shared" si="6"/>
        <v>5722508</v>
      </c>
      <c r="P31" s="182">
        <f t="shared" si="6"/>
        <v>225253.68099999998</v>
      </c>
    </row>
    <row r="32" spans="1:16" ht="18" customHeight="1" thickBot="1">
      <c r="A32" s="175" t="s">
        <v>30</v>
      </c>
      <c r="B32" s="176"/>
      <c r="C32" s="88">
        <f>SUM(C25:C29)</f>
        <v>5096634</v>
      </c>
      <c r="D32" s="93">
        <f aca="true" t="shared" si="7" ref="D32:P32">SUM(D25:D29)</f>
        <v>40222.66499999999</v>
      </c>
      <c r="E32" s="177">
        <f t="shared" si="7"/>
        <v>5730.911000000001</v>
      </c>
      <c r="F32" s="183">
        <f t="shared" si="7"/>
        <v>45953.576</v>
      </c>
      <c r="G32" s="184">
        <f t="shared" si="7"/>
        <v>1179245</v>
      </c>
      <c r="H32" s="93">
        <f t="shared" si="7"/>
        <v>1103790</v>
      </c>
      <c r="I32" s="177">
        <f t="shared" si="7"/>
        <v>2283035</v>
      </c>
      <c r="J32" s="92">
        <f t="shared" si="7"/>
        <v>129520.11699999998</v>
      </c>
      <c r="K32" s="93">
        <f t="shared" si="7"/>
        <v>76825.829</v>
      </c>
      <c r="L32" s="179">
        <f t="shared" si="7"/>
        <v>206345.946</v>
      </c>
      <c r="M32" s="180">
        <f>SUM(M25:M29)</f>
        <v>3563.7349999999997</v>
      </c>
      <c r="N32" s="177">
        <f t="shared" si="7"/>
        <v>209909.68099999998</v>
      </c>
      <c r="O32" s="181">
        <f t="shared" si="7"/>
        <v>7379669</v>
      </c>
      <c r="P32" s="182">
        <f t="shared" si="7"/>
        <v>255863.25699999998</v>
      </c>
    </row>
    <row r="33" spans="1:16" ht="16.5" customHeight="1">
      <c r="A33" s="185" t="s">
        <v>31</v>
      </c>
      <c r="B33" s="124"/>
      <c r="C33" s="170"/>
      <c r="D33" s="130"/>
      <c r="E33" s="171"/>
      <c r="F33" s="186"/>
      <c r="G33" s="129"/>
      <c r="H33" s="130"/>
      <c r="I33" s="131"/>
      <c r="J33" s="129"/>
      <c r="K33" s="130"/>
      <c r="L33" s="132"/>
      <c r="M33" s="173"/>
      <c r="N33" s="134"/>
      <c r="O33" s="187"/>
      <c r="P33" s="136"/>
    </row>
    <row r="34" spans="1:16" ht="16.5" customHeight="1">
      <c r="A34" s="175" t="s">
        <v>32</v>
      </c>
      <c r="B34" s="188"/>
      <c r="C34" s="189">
        <f>(C29/C16-1)*100</f>
        <v>46.02190012900302</v>
      </c>
      <c r="D34" s="190">
        <f aca="true" t="shared" si="8" ref="D34:P34">(D29/D16-1)*100</f>
        <v>8.389803752034775</v>
      </c>
      <c r="E34" s="191">
        <f t="shared" si="8"/>
        <v>0.003174322646715133</v>
      </c>
      <c r="F34" s="192">
        <f t="shared" si="8"/>
        <v>7.315539482738886</v>
      </c>
      <c r="G34" s="193">
        <f t="shared" si="8"/>
        <v>13.017476775008351</v>
      </c>
      <c r="H34" s="194">
        <f t="shared" si="8"/>
        <v>14.247462996115168</v>
      </c>
      <c r="I34" s="191">
        <f t="shared" si="8"/>
        <v>13.622340506502528</v>
      </c>
      <c r="J34" s="195">
        <f t="shared" si="8"/>
        <v>2.215863967442777</v>
      </c>
      <c r="K34" s="190">
        <f t="shared" si="8"/>
        <v>32.215288460060165</v>
      </c>
      <c r="L34" s="196">
        <f t="shared" si="8"/>
        <v>12.187938594114112</v>
      </c>
      <c r="M34" s="197">
        <f t="shared" si="8"/>
        <v>36.82108656489993</v>
      </c>
      <c r="N34" s="191">
        <f t="shared" si="8"/>
        <v>12.532462129979361</v>
      </c>
      <c r="O34" s="198">
        <f t="shared" si="8"/>
        <v>34.60106173669788</v>
      </c>
      <c r="P34" s="199">
        <f t="shared" si="8"/>
        <v>11.518197914243288</v>
      </c>
    </row>
    <row r="35" spans="1:16" ht="6.75" customHeight="1" thickBot="1">
      <c r="A35" s="200"/>
      <c r="B35" s="201"/>
      <c r="C35" s="202"/>
      <c r="D35" s="203"/>
      <c r="E35" s="204"/>
      <c r="F35" s="205"/>
      <c r="G35" s="206"/>
      <c r="H35" s="207"/>
      <c r="I35" s="208"/>
      <c r="J35" s="206"/>
      <c r="K35" s="207"/>
      <c r="L35" s="209"/>
      <c r="M35" s="210"/>
      <c r="N35" s="211"/>
      <c r="O35" s="212"/>
      <c r="P35" s="213"/>
    </row>
    <row r="36" spans="1:16" ht="16.5" customHeight="1">
      <c r="A36" s="214" t="s">
        <v>33</v>
      </c>
      <c r="B36" s="87"/>
      <c r="C36" s="215"/>
      <c r="D36" s="216"/>
      <c r="E36" s="191"/>
      <c r="F36" s="192"/>
      <c r="G36" s="193"/>
      <c r="H36" s="194"/>
      <c r="I36" s="217"/>
      <c r="J36" s="193"/>
      <c r="K36" s="194"/>
      <c r="L36" s="218"/>
      <c r="M36" s="219"/>
      <c r="N36" s="220"/>
      <c r="O36" s="221"/>
      <c r="P36" s="222"/>
    </row>
    <row r="37" spans="1:16" ht="16.5" customHeight="1" thickBot="1">
      <c r="A37" s="223" t="s">
        <v>34</v>
      </c>
      <c r="B37" s="224"/>
      <c r="C37" s="225">
        <f aca="true" t="shared" si="9" ref="C37:P37">(C32/C31-1)*100</f>
        <v>40.568414874568774</v>
      </c>
      <c r="D37" s="226">
        <f t="shared" si="9"/>
        <v>5.1195884770220745</v>
      </c>
      <c r="E37" s="227">
        <f t="shared" si="9"/>
        <v>7.441694961710565</v>
      </c>
      <c r="F37" s="228">
        <f t="shared" si="9"/>
        <v>5.4036873006101604</v>
      </c>
      <c r="G37" s="229">
        <f t="shared" si="9"/>
        <v>8.557506954890325</v>
      </c>
      <c r="H37" s="230">
        <f t="shared" si="9"/>
        <v>9.233144316123854</v>
      </c>
      <c r="I37" s="227">
        <f t="shared" si="9"/>
        <v>8.883113885317261</v>
      </c>
      <c r="J37" s="231">
        <f t="shared" si="9"/>
        <v>6.80142120964804</v>
      </c>
      <c r="K37" s="226">
        <f t="shared" si="9"/>
        <v>32.369220836394575</v>
      </c>
      <c r="L37" s="232">
        <f t="shared" si="9"/>
        <v>15.077160347605556</v>
      </c>
      <c r="M37" s="233">
        <f t="shared" si="9"/>
        <v>51.968984764019034</v>
      </c>
      <c r="N37" s="234">
        <f t="shared" si="9"/>
        <v>15.553405814511322</v>
      </c>
      <c r="O37" s="235">
        <f t="shared" si="9"/>
        <v>28.95864890009765</v>
      </c>
      <c r="P37" s="236">
        <f t="shared" si="9"/>
        <v>13.588934868504987</v>
      </c>
    </row>
    <row r="38" spans="1:13" ht="17.25" customHeight="1" thickTop="1">
      <c r="A38" s="237" t="s">
        <v>35</v>
      </c>
      <c r="B38" s="238"/>
      <c r="C38" s="239"/>
      <c r="D38" s="239"/>
      <c r="E38" s="239"/>
      <c r="F38" s="240"/>
      <c r="G38" s="240"/>
      <c r="H38" s="240"/>
      <c r="I38" s="240"/>
      <c r="J38" s="240"/>
      <c r="K38" s="240"/>
      <c r="L38" s="240"/>
      <c r="M38" s="241"/>
    </row>
    <row r="39" spans="1:12" ht="13.5" customHeight="1">
      <c r="A39" s="237" t="s">
        <v>36</v>
      </c>
      <c r="B39" s="242"/>
      <c r="C39" s="242"/>
      <c r="D39" s="242"/>
      <c r="E39" s="242"/>
      <c r="F39" s="243"/>
      <c r="G39" s="243"/>
      <c r="H39" s="243"/>
      <c r="I39" s="243"/>
      <c r="J39" s="243"/>
      <c r="K39" s="243"/>
      <c r="L39" s="243"/>
    </row>
    <row r="40" spans="1:12" ht="13.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</row>
    <row r="41" spans="1:12" ht="13.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</row>
    <row r="42" spans="1:12" ht="13.5">
      <c r="A42" s="243"/>
      <c r="B42" s="243"/>
      <c r="C42" s="244"/>
      <c r="D42" s="243"/>
      <c r="E42" s="243"/>
      <c r="F42" s="243"/>
      <c r="G42" s="243"/>
      <c r="H42" s="243"/>
      <c r="I42" s="243"/>
      <c r="J42" s="243"/>
      <c r="K42" s="243"/>
      <c r="L42" s="243"/>
    </row>
    <row r="43" spans="1:12" ht="13.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</row>
    <row r="44" spans="1:12" ht="13.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</row>
    <row r="45" spans="1:12" ht="13.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</row>
    <row r="46" spans="1:12" ht="13.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</row>
    <row r="47" spans="1:12" ht="13.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</row>
    <row r="48" spans="1:12" ht="13.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</row>
    <row r="49" spans="1:12" ht="13.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</row>
    <row r="50" spans="1:12" ht="13.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</row>
    <row r="51" spans="1:12" ht="13.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</row>
    <row r="52" spans="1:12" ht="13.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</row>
    <row r="53" spans="1:12" ht="13.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</row>
    <row r="54" spans="1:12" ht="13.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</row>
    <row r="55" spans="1:12" ht="13.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</row>
    <row r="56" spans="1:12" ht="13.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</row>
    <row r="57" spans="1:12" ht="13.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</row>
    <row r="58" spans="1:12" ht="13.5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</row>
    <row r="59" spans="1:12" ht="13.5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</row>
    <row r="60" spans="1:12" ht="13.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</row>
    <row r="61" spans="1:12" ht="13.5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2" ht="13.5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2" ht="13.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</row>
    <row r="64" spans="1:12" ht="13.5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1:12" ht="13.5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</row>
    <row r="66" spans="1:12" ht="13.5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</row>
    <row r="67" spans="1:12" ht="13.5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</row>
    <row r="68" spans="1:12" ht="13.5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</row>
    <row r="69" spans="1:12" ht="13.5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</row>
    <row r="70" spans="1:12" ht="13.5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</row>
    <row r="71" spans="1:12" ht="13.5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</row>
    <row r="72" spans="1:12" ht="13.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</row>
    <row r="73" spans="1:12" ht="13.5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</row>
    <row r="74" spans="1:12" ht="13.5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</row>
    <row r="75" spans="1:12" ht="13.5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</row>
    <row r="76" spans="1:12" ht="13.5">
      <c r="A76" s="243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</row>
    <row r="77" spans="1:12" ht="13.5">
      <c r="A77" s="243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</row>
    <row r="78" spans="1:12" ht="13.5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</row>
    <row r="79" spans="1:12" ht="13.5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</row>
    <row r="80" spans="1:12" ht="13.5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</row>
    <row r="81" spans="1:12" ht="13.5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</row>
    <row r="82" spans="1:12" ht="13.5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</row>
    <row r="83" spans="1:12" ht="13.5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</row>
    <row r="84" spans="1:12" ht="13.5">
      <c r="A84" s="243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</row>
    <row r="85" spans="1:12" ht="13.5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</row>
    <row r="86" spans="1:12" ht="13.5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</row>
    <row r="87" spans="1:12" ht="13.5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</row>
    <row r="88" spans="1:12" ht="13.5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</row>
    <row r="89" spans="1:12" ht="13.5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</row>
    <row r="90" spans="1:12" ht="13.5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</row>
    <row r="91" spans="1:12" ht="13.5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</row>
    <row r="92" spans="1:12" ht="13.5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</row>
    <row r="93" spans="1:12" ht="13.5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</row>
    <row r="94" spans="1:12" ht="13.5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</row>
    <row r="95" spans="1:12" ht="13.5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</row>
    <row r="96" spans="1:12" ht="13.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</row>
    <row r="97" spans="1:12" ht="13.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</row>
    <row r="98" spans="1:12" ht="13.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</row>
    <row r="99" spans="1:12" ht="13.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</row>
    <row r="100" spans="1:12" ht="13.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</row>
    <row r="101" spans="1:12" ht="13.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</row>
    <row r="102" spans="1:12" ht="13.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</row>
    <row r="103" spans="1:12" ht="13.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</row>
    <row r="104" spans="1:12" ht="13.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</row>
    <row r="105" spans="1:12" ht="13.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</row>
    <row r="106" spans="1:12" ht="13.5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</row>
    <row r="107" spans="1:12" ht="13.5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</row>
    <row r="108" spans="1:12" ht="13.5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</row>
    <row r="109" spans="1:12" ht="13.5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</row>
    <row r="110" spans="1:12" ht="13.5">
      <c r="A110" s="243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</row>
    <row r="111" spans="1:12" ht="13.5">
      <c r="A111" s="243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</row>
    <row r="112" spans="1:12" ht="13.5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</row>
    <row r="113" spans="1:12" ht="13.5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</row>
    <row r="114" spans="1:12" ht="13.5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</row>
    <row r="115" spans="1:12" ht="13.5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</row>
    <row r="116" spans="1:12" ht="13.5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</row>
    <row r="117" spans="1:12" ht="13.5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</row>
    <row r="118" spans="1:12" ht="13.5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</row>
    <row r="119" spans="1:12" ht="13.5">
      <c r="A119" s="243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</row>
    <row r="120" spans="1:12" ht="13.5">
      <c r="A120" s="243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</row>
    <row r="121" spans="1:12" ht="13.5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</row>
    <row r="122" spans="1:12" ht="13.5">
      <c r="A122" s="243"/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</row>
    <row r="123" spans="1:12" ht="13.5">
      <c r="A123" s="243"/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</row>
    <row r="124" spans="1:12" ht="13.5">
      <c r="A124" s="243"/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</row>
    <row r="125" spans="1:12" ht="13.5">
      <c r="A125" s="243"/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</row>
    <row r="126" spans="1:12" ht="13.5">
      <c r="A126" s="243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</row>
    <row r="127" spans="1:12" ht="13.5">
      <c r="A127" s="243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</row>
    <row r="128" spans="1:12" ht="13.5">
      <c r="A128" s="243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</row>
    <row r="129" spans="1:12" ht="13.5">
      <c r="A129" s="243"/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</row>
    <row r="130" spans="1:12" ht="13.5">
      <c r="A130" s="243"/>
      <c r="B130" s="243"/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</row>
    <row r="131" spans="1:12" ht="13.5">
      <c r="A131" s="243"/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</row>
    <row r="132" spans="1:12" ht="13.5">
      <c r="A132" s="243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</row>
    <row r="133" spans="1:12" ht="13.5">
      <c r="A133" s="243"/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</row>
    <row r="134" spans="1:12" ht="13.5">
      <c r="A134" s="243"/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</row>
    <row r="135" spans="1:12" ht="13.5">
      <c r="A135" s="243"/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</row>
    <row r="136" spans="1:12" ht="13.5">
      <c r="A136" s="243"/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</row>
    <row r="137" spans="1:12" ht="13.5">
      <c r="A137" s="243"/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</row>
    <row r="138" spans="1:12" ht="13.5">
      <c r="A138" s="243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</row>
    <row r="139" spans="1:12" ht="13.5">
      <c r="A139" s="243"/>
      <c r="B139" s="243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</row>
    <row r="140" spans="1:12" ht="13.5">
      <c r="A140" s="243"/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</row>
    <row r="141" spans="1:12" ht="13.5">
      <c r="A141" s="243"/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</row>
    <row r="142" spans="1:12" ht="13.5">
      <c r="A142" s="243"/>
      <c r="B142" s="243"/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</row>
    <row r="143" spans="1:12" ht="13.5">
      <c r="A143" s="243"/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</row>
    <row r="144" spans="1:12" ht="13.5">
      <c r="A144" s="243"/>
      <c r="B144" s="243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</row>
    <row r="145" spans="1:12" ht="13.5">
      <c r="A145" s="243"/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</row>
    <row r="146" spans="1:12" ht="13.5">
      <c r="A146" s="243"/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</row>
    <row r="147" spans="1:12" ht="13.5">
      <c r="A147" s="243"/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</row>
    <row r="148" spans="1:12" ht="13.5">
      <c r="A148" s="243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</row>
    <row r="149" spans="1:12" ht="13.5">
      <c r="A149" s="243"/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</row>
    <row r="150" spans="1:12" ht="13.5">
      <c r="A150" s="243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</row>
    <row r="151" spans="1:12" ht="13.5">
      <c r="A151" s="243"/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</row>
    <row r="152" spans="1:12" ht="13.5">
      <c r="A152" s="243"/>
      <c r="B152" s="243"/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</row>
    <row r="153" spans="1:12" ht="13.5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</row>
    <row r="154" spans="1:12" ht="13.5">
      <c r="A154" s="243"/>
      <c r="B154" s="243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</row>
    <row r="155" spans="1:12" ht="13.5">
      <c r="A155" s="243"/>
      <c r="B155" s="243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</row>
    <row r="156" spans="1:12" ht="13.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</row>
    <row r="157" spans="1:12" ht="13.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</row>
    <row r="158" spans="1:12" ht="13.5">
      <c r="A158" s="243"/>
      <c r="B158" s="243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</row>
    <row r="159" spans="1:12" ht="13.5">
      <c r="A159" s="243"/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</row>
    <row r="160" spans="1:12" ht="13.5">
      <c r="A160" s="243"/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</row>
    <row r="161" spans="1:12" ht="13.5">
      <c r="A161" s="243"/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</row>
    <row r="162" spans="1:12" ht="13.5">
      <c r="A162" s="243"/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</row>
    <row r="163" spans="1:12" ht="13.5">
      <c r="A163" s="243"/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</row>
    <row r="164" spans="1:12" ht="13.5">
      <c r="A164" s="243"/>
      <c r="B164" s="243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</row>
    <row r="165" spans="1:12" ht="13.5">
      <c r="A165" s="243"/>
      <c r="B165" s="243"/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</row>
    <row r="166" spans="1:12" ht="13.5">
      <c r="A166" s="243"/>
      <c r="B166" s="243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</row>
    <row r="167" spans="1:12" ht="13.5">
      <c r="A167" s="243"/>
      <c r="B167" s="243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</row>
    <row r="168" spans="1:12" ht="13.5">
      <c r="A168" s="243"/>
      <c r="B168" s="243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</row>
    <row r="169" spans="1:12" ht="13.5">
      <c r="A169" s="243"/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</row>
    <row r="170" spans="1:12" ht="13.5">
      <c r="A170" s="243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</row>
    <row r="171" spans="1:12" ht="13.5">
      <c r="A171" s="243"/>
      <c r="B171" s="243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</row>
    <row r="172" spans="1:12" ht="13.5">
      <c r="A172" s="243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</row>
    <row r="173" spans="1:12" ht="13.5">
      <c r="A173" s="243"/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</row>
    <row r="174" spans="1:12" ht="13.5">
      <c r="A174" s="243"/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</row>
    <row r="175" spans="1:12" ht="13.5">
      <c r="A175" s="243"/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</row>
    <row r="176" spans="1:12" ht="13.5">
      <c r="A176" s="243"/>
      <c r="B176" s="243"/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</row>
    <row r="177" spans="1:12" ht="13.5">
      <c r="A177" s="243"/>
      <c r="B177" s="243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</row>
    <row r="178" spans="1:12" ht="13.5">
      <c r="A178" s="243"/>
      <c r="B178" s="243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</row>
    <row r="179" spans="1:12" ht="13.5">
      <c r="A179" s="243"/>
      <c r="B179" s="243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</row>
    <row r="180" spans="1:12" ht="13.5">
      <c r="A180" s="243"/>
      <c r="B180" s="243"/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</row>
    <row r="181" spans="1:12" ht="13.5">
      <c r="A181" s="243"/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</row>
    <row r="182" spans="1:12" ht="13.5">
      <c r="A182" s="243"/>
      <c r="B182" s="243"/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</row>
    <row r="183" spans="1:12" ht="13.5">
      <c r="A183" s="243"/>
      <c r="B183" s="243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</row>
    <row r="184" spans="1:12" ht="13.5">
      <c r="A184" s="243"/>
      <c r="B184" s="243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</row>
    <row r="185" spans="1:12" ht="13.5">
      <c r="A185" s="243"/>
      <c r="B185" s="243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</row>
    <row r="186" spans="1:12" ht="13.5">
      <c r="A186" s="243"/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</row>
    <row r="187" spans="1:12" ht="13.5">
      <c r="A187" s="243"/>
      <c r="B187" s="243"/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</row>
    <row r="188" spans="1:12" ht="13.5">
      <c r="A188" s="243"/>
      <c r="B188" s="243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</row>
    <row r="189" spans="1:12" ht="13.5">
      <c r="A189" s="243"/>
      <c r="B189" s="243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</row>
    <row r="190" spans="1:12" ht="13.5">
      <c r="A190" s="243"/>
      <c r="B190" s="243"/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</row>
    <row r="191" spans="1:12" ht="13.5">
      <c r="A191" s="243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</row>
    <row r="192" spans="1:12" ht="13.5">
      <c r="A192" s="243"/>
      <c r="B192" s="243"/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</row>
    <row r="193" spans="1:12" ht="13.5">
      <c r="A193" s="243"/>
      <c r="B193" s="243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</row>
    <row r="194" spans="1:12" ht="13.5">
      <c r="A194" s="243"/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</row>
    <row r="195" spans="1:12" ht="13.5">
      <c r="A195" s="243"/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</row>
    <row r="196" spans="1:12" ht="13.5">
      <c r="A196" s="243"/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</row>
    <row r="197" spans="1:12" ht="13.5">
      <c r="A197" s="243"/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</row>
    <row r="198" spans="1:12" ht="13.5">
      <c r="A198" s="243"/>
      <c r="B198" s="243"/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</row>
    <row r="199" spans="1:12" ht="13.5">
      <c r="A199" s="243"/>
      <c r="B199" s="243"/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</row>
    <row r="200" spans="1:12" ht="13.5">
      <c r="A200" s="243"/>
      <c r="B200" s="243"/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</row>
    <row r="201" spans="1:12" ht="13.5">
      <c r="A201" s="243"/>
      <c r="B201" s="243"/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</row>
    <row r="202" spans="1:12" ht="13.5">
      <c r="A202" s="243"/>
      <c r="B202" s="243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</row>
    <row r="203" spans="1:12" ht="13.5">
      <c r="A203" s="243"/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</row>
    <row r="204" spans="1:12" ht="13.5">
      <c r="A204" s="243"/>
      <c r="B204" s="243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</row>
    <row r="205" spans="1:12" ht="13.5">
      <c r="A205" s="243"/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</row>
    <row r="206" spans="1:12" ht="13.5">
      <c r="A206" s="243"/>
      <c r="B206" s="243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</row>
    <row r="207" spans="1:12" ht="13.5">
      <c r="A207" s="243"/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</row>
    <row r="208" spans="1:12" ht="13.5">
      <c r="A208" s="243"/>
      <c r="B208" s="243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</row>
    <row r="209" spans="1:12" ht="13.5">
      <c r="A209" s="243"/>
      <c r="B209" s="243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</row>
    <row r="210" spans="1:12" ht="13.5">
      <c r="A210" s="243"/>
      <c r="B210" s="243"/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</row>
    <row r="211" spans="1:12" ht="13.5">
      <c r="A211" s="243"/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</row>
    <row r="212" spans="1:12" ht="13.5">
      <c r="A212" s="243"/>
      <c r="B212" s="243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</row>
    <row r="213" spans="1:12" ht="13.5">
      <c r="A213" s="243"/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</row>
    <row r="214" spans="1:12" ht="13.5">
      <c r="A214" s="243"/>
      <c r="B214" s="243"/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</row>
    <row r="215" spans="1:12" ht="13.5">
      <c r="A215" s="243"/>
      <c r="B215" s="243"/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</row>
    <row r="216" spans="1:12" ht="13.5">
      <c r="A216" s="243"/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</row>
    <row r="217" spans="1:12" ht="13.5">
      <c r="A217" s="243"/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</row>
    <row r="218" spans="1:12" ht="13.5">
      <c r="A218" s="243"/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</row>
    <row r="219" spans="1:12" ht="13.5">
      <c r="A219" s="243"/>
      <c r="B219" s="243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</row>
    <row r="220" spans="1:12" ht="13.5">
      <c r="A220" s="243"/>
      <c r="B220" s="243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</row>
    <row r="221" spans="1:12" ht="13.5">
      <c r="A221" s="243"/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</row>
    <row r="222" spans="1:12" ht="13.5">
      <c r="A222" s="243"/>
      <c r="B222" s="243"/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</row>
    <row r="223" spans="1:12" ht="13.5">
      <c r="A223" s="243"/>
      <c r="B223" s="243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</row>
    <row r="224" spans="1:12" ht="13.5">
      <c r="A224" s="243"/>
      <c r="B224" s="243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</row>
    <row r="225" spans="1:12" ht="13.5">
      <c r="A225" s="243"/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</row>
    <row r="226" spans="1:12" ht="13.5">
      <c r="A226" s="243"/>
      <c r="B226" s="243"/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</row>
    <row r="227" spans="1:12" ht="13.5">
      <c r="A227" s="243"/>
      <c r="B227" s="243"/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</row>
    <row r="228" spans="1:12" ht="13.5">
      <c r="A228" s="243"/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</row>
    <row r="229" spans="1:12" ht="13.5">
      <c r="A229" s="243"/>
      <c r="B229" s="243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</row>
    <row r="230" spans="1:12" ht="13.5">
      <c r="A230" s="243"/>
      <c r="B230" s="243"/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</row>
    <row r="231" spans="1:12" ht="13.5">
      <c r="A231" s="243"/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</row>
    <row r="232" spans="1:12" ht="13.5">
      <c r="A232" s="243"/>
      <c r="B232" s="243"/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</row>
    <row r="233" spans="1:12" ht="13.5">
      <c r="A233" s="243"/>
      <c r="B233" s="243"/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</row>
    <row r="234" spans="1:12" ht="13.5">
      <c r="A234" s="243"/>
      <c r="B234" s="243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</row>
    <row r="235" spans="1:12" ht="13.5">
      <c r="A235" s="243"/>
      <c r="B235" s="243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</row>
    <row r="236" spans="1:12" ht="13.5">
      <c r="A236" s="243"/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</row>
    <row r="237" spans="1:12" ht="13.5">
      <c r="A237" s="243"/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</row>
    <row r="238" spans="1:12" ht="13.5">
      <c r="A238" s="243"/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</row>
    <row r="239" spans="1:12" ht="13.5">
      <c r="A239" s="243"/>
      <c r="B239" s="243"/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</row>
    <row r="240" spans="1:12" ht="13.5">
      <c r="A240" s="243"/>
      <c r="B240" s="243"/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</row>
    <row r="241" spans="1:12" ht="13.5">
      <c r="A241" s="243"/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</row>
    <row r="242" spans="1:12" ht="13.5">
      <c r="A242" s="243"/>
      <c r="B242" s="243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</row>
    <row r="243" spans="1:12" ht="13.5">
      <c r="A243" s="243"/>
      <c r="B243" s="243"/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</row>
    <row r="244" spans="1:12" ht="13.5">
      <c r="A244" s="243"/>
      <c r="B244" s="243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</row>
    <row r="245" spans="1:12" ht="13.5">
      <c r="A245" s="243"/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</row>
    <row r="246" spans="1:12" ht="13.5">
      <c r="A246" s="243"/>
      <c r="B246" s="243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</row>
    <row r="247" spans="1:12" ht="13.5">
      <c r="A247" s="243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</row>
    <row r="248" spans="1:12" ht="13.5">
      <c r="A248" s="243"/>
      <c r="B248" s="243"/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</row>
    <row r="249" spans="1:12" ht="13.5">
      <c r="A249" s="243"/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</row>
    <row r="250" spans="1:12" ht="13.5">
      <c r="A250" s="243"/>
      <c r="B250" s="243"/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</row>
    <row r="251" spans="1:12" ht="13.5">
      <c r="A251" s="243"/>
      <c r="B251" s="243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</row>
    <row r="252" spans="1:12" ht="13.5">
      <c r="A252" s="243"/>
      <c r="B252" s="243"/>
      <c r="C252" s="243"/>
      <c r="D252" s="243"/>
      <c r="E252" s="243"/>
      <c r="F252" s="243"/>
      <c r="G252" s="243"/>
      <c r="H252" s="243"/>
      <c r="I252" s="243"/>
      <c r="J252" s="243"/>
      <c r="K252" s="243"/>
      <c r="L252" s="243"/>
    </row>
    <row r="253" spans="1:12" ht="13.5">
      <c r="A253" s="243"/>
      <c r="B253" s="243"/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</row>
    <row r="254" spans="1:12" ht="13.5">
      <c r="A254" s="243"/>
      <c r="B254" s="243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</row>
    <row r="255" spans="1:12" ht="13.5">
      <c r="A255" s="243"/>
      <c r="B255" s="243"/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</row>
    <row r="256" spans="1:12" ht="13.5">
      <c r="A256" s="243"/>
      <c r="B256" s="243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</row>
    <row r="257" spans="1:12" ht="13.5">
      <c r="A257" s="243"/>
      <c r="B257" s="243"/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</row>
    <row r="258" spans="1:12" ht="13.5">
      <c r="A258" s="243"/>
      <c r="B258" s="243"/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</row>
    <row r="259" spans="1:12" ht="13.5">
      <c r="A259" s="243"/>
      <c r="B259" s="243"/>
      <c r="C259" s="243"/>
      <c r="D259" s="243"/>
      <c r="E259" s="243"/>
      <c r="F259" s="243"/>
      <c r="G259" s="243"/>
      <c r="H259" s="243"/>
      <c r="I259" s="243"/>
      <c r="J259" s="243"/>
      <c r="K259" s="243"/>
      <c r="L259" s="243"/>
    </row>
    <row r="260" spans="1:12" ht="13.5">
      <c r="A260" s="243"/>
      <c r="B260" s="243"/>
      <c r="C260" s="243"/>
      <c r="D260" s="243"/>
      <c r="E260" s="243"/>
      <c r="F260" s="243"/>
      <c r="G260" s="243"/>
      <c r="H260" s="243"/>
      <c r="I260" s="243"/>
      <c r="J260" s="243"/>
      <c r="K260" s="243"/>
      <c r="L260" s="243"/>
    </row>
    <row r="261" spans="1:12" ht="13.5">
      <c r="A261" s="243"/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</row>
    <row r="262" spans="1:12" ht="13.5">
      <c r="A262" s="243"/>
      <c r="B262" s="243"/>
      <c r="C262" s="243"/>
      <c r="D262" s="243"/>
      <c r="E262" s="243"/>
      <c r="F262" s="243"/>
      <c r="G262" s="243"/>
      <c r="H262" s="243"/>
      <c r="I262" s="243"/>
      <c r="J262" s="243"/>
      <c r="K262" s="243"/>
      <c r="L262" s="243"/>
    </row>
    <row r="263" spans="1:12" ht="13.5">
      <c r="A263" s="243"/>
      <c r="B263" s="243"/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</row>
    <row r="264" spans="1:12" ht="13.5">
      <c r="A264" s="243"/>
      <c r="B264" s="243"/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</row>
    <row r="265" spans="1:12" ht="13.5">
      <c r="A265" s="243"/>
      <c r="B265" s="243"/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</row>
    <row r="266" spans="1:12" ht="13.5">
      <c r="A266" s="243"/>
      <c r="B266" s="243"/>
      <c r="C266" s="243"/>
      <c r="D266" s="243"/>
      <c r="E266" s="243"/>
      <c r="F266" s="243"/>
      <c r="G266" s="243"/>
      <c r="H266" s="243"/>
      <c r="I266" s="243"/>
      <c r="J266" s="243"/>
      <c r="K266" s="243"/>
      <c r="L266" s="243"/>
    </row>
    <row r="267" spans="1:12" ht="13.5">
      <c r="A267" s="243"/>
      <c r="B267" s="243"/>
      <c r="C267" s="243"/>
      <c r="D267" s="243"/>
      <c r="E267" s="243"/>
      <c r="F267" s="243"/>
      <c r="G267" s="243"/>
      <c r="H267" s="243"/>
      <c r="I267" s="243"/>
      <c r="J267" s="243"/>
      <c r="K267" s="243"/>
      <c r="L267" s="243"/>
    </row>
    <row r="268" spans="1:12" ht="13.5">
      <c r="A268" s="243"/>
      <c r="B268" s="243"/>
      <c r="C268" s="243"/>
      <c r="D268" s="243"/>
      <c r="E268" s="243"/>
      <c r="F268" s="243"/>
      <c r="G268" s="243"/>
      <c r="H268" s="243"/>
      <c r="I268" s="243"/>
      <c r="J268" s="243"/>
      <c r="K268" s="243"/>
      <c r="L268" s="243"/>
    </row>
    <row r="269" spans="1:12" ht="13.5">
      <c r="A269" s="243"/>
      <c r="B269" s="243"/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</row>
    <row r="270" spans="1:12" ht="13.5">
      <c r="A270" s="243"/>
      <c r="B270" s="243"/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</row>
    <row r="271" spans="1:12" ht="13.5">
      <c r="A271" s="243"/>
      <c r="B271" s="243"/>
      <c r="C271" s="243"/>
      <c r="D271" s="243"/>
      <c r="E271" s="243"/>
      <c r="F271" s="243"/>
      <c r="G271" s="243"/>
      <c r="H271" s="243"/>
      <c r="I271" s="243"/>
      <c r="J271" s="243"/>
      <c r="K271" s="243"/>
      <c r="L271" s="243"/>
    </row>
    <row r="272" spans="1:12" ht="13.5">
      <c r="A272" s="243"/>
      <c r="B272" s="243"/>
      <c r="C272" s="243"/>
      <c r="D272" s="243"/>
      <c r="E272" s="243"/>
      <c r="F272" s="243"/>
      <c r="G272" s="243"/>
      <c r="H272" s="243"/>
      <c r="I272" s="243"/>
      <c r="J272" s="243"/>
      <c r="K272" s="243"/>
      <c r="L272" s="243"/>
    </row>
    <row r="273" spans="1:12" ht="13.5">
      <c r="A273" s="243"/>
      <c r="B273" s="243"/>
      <c r="C273" s="243"/>
      <c r="D273" s="243"/>
      <c r="E273" s="243"/>
      <c r="F273" s="243"/>
      <c r="G273" s="243"/>
      <c r="H273" s="243"/>
      <c r="I273" s="243"/>
      <c r="J273" s="243"/>
      <c r="K273" s="243"/>
      <c r="L273" s="243"/>
    </row>
    <row r="274" spans="1:12" ht="13.5">
      <c r="A274" s="243"/>
      <c r="B274" s="243"/>
      <c r="C274" s="243"/>
      <c r="D274" s="243"/>
      <c r="E274" s="243"/>
      <c r="F274" s="243"/>
      <c r="G274" s="243"/>
      <c r="H274" s="243"/>
      <c r="I274" s="243"/>
      <c r="J274" s="243"/>
      <c r="K274" s="243"/>
      <c r="L274" s="243"/>
    </row>
    <row r="275" spans="1:12" ht="13.5">
      <c r="A275" s="243"/>
      <c r="B275" s="243"/>
      <c r="C275" s="243"/>
      <c r="D275" s="243"/>
      <c r="E275" s="243"/>
      <c r="F275" s="243"/>
      <c r="G275" s="243"/>
      <c r="H275" s="243"/>
      <c r="I275" s="243"/>
      <c r="J275" s="243"/>
      <c r="K275" s="243"/>
      <c r="L275" s="243"/>
    </row>
    <row r="276" spans="1:12" ht="13.5">
      <c r="A276" s="243"/>
      <c r="B276" s="243"/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</row>
    <row r="277" spans="1:12" ht="13.5">
      <c r="A277" s="243"/>
      <c r="B277" s="243"/>
      <c r="C277" s="243"/>
      <c r="D277" s="243"/>
      <c r="E277" s="243"/>
      <c r="F277" s="243"/>
      <c r="G277" s="243"/>
      <c r="H277" s="243"/>
      <c r="I277" s="243"/>
      <c r="J277" s="243"/>
      <c r="K277" s="243"/>
      <c r="L277" s="243"/>
    </row>
    <row r="278" spans="1:12" ht="13.5">
      <c r="A278" s="243"/>
      <c r="B278" s="243"/>
      <c r="C278" s="243"/>
      <c r="D278" s="243"/>
      <c r="E278" s="243"/>
      <c r="F278" s="243"/>
      <c r="G278" s="243"/>
      <c r="H278" s="243"/>
      <c r="I278" s="243"/>
      <c r="J278" s="243"/>
      <c r="K278" s="243"/>
      <c r="L278" s="243"/>
    </row>
    <row r="279" spans="1:12" ht="13.5">
      <c r="A279" s="243"/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</row>
    <row r="280" spans="1:12" ht="13.5">
      <c r="A280" s="243"/>
      <c r="B280" s="243"/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</row>
    <row r="281" spans="1:12" ht="13.5">
      <c r="A281" s="243"/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</row>
    <row r="282" spans="1:12" ht="13.5">
      <c r="A282" s="243"/>
      <c r="B282" s="243"/>
      <c r="C282" s="243"/>
      <c r="D282" s="243"/>
      <c r="E282" s="243"/>
      <c r="F282" s="243"/>
      <c r="G282" s="243"/>
      <c r="H282" s="243"/>
      <c r="I282" s="243"/>
      <c r="J282" s="243"/>
      <c r="K282" s="243"/>
      <c r="L282" s="243"/>
    </row>
    <row r="283" spans="1:12" ht="13.5">
      <c r="A283" s="243"/>
      <c r="B283" s="243"/>
      <c r="C283" s="243"/>
      <c r="D283" s="243"/>
      <c r="E283" s="243"/>
      <c r="F283" s="243"/>
      <c r="G283" s="243"/>
      <c r="H283" s="243"/>
      <c r="I283" s="243"/>
      <c r="J283" s="243"/>
      <c r="K283" s="243"/>
      <c r="L283" s="243"/>
    </row>
    <row r="284" spans="1:12" ht="13.5">
      <c r="A284" s="243"/>
      <c r="B284" s="243"/>
      <c r="C284" s="243"/>
      <c r="D284" s="243"/>
      <c r="E284" s="243"/>
      <c r="F284" s="243"/>
      <c r="G284" s="243"/>
      <c r="H284" s="243"/>
      <c r="I284" s="243"/>
      <c r="J284" s="243"/>
      <c r="K284" s="243"/>
      <c r="L284" s="243"/>
    </row>
    <row r="285" spans="1:12" ht="13.5">
      <c r="A285" s="243"/>
      <c r="B285" s="243"/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</row>
    <row r="286" spans="1:12" ht="13.5">
      <c r="A286" s="243"/>
      <c r="B286" s="243"/>
      <c r="C286" s="243"/>
      <c r="D286" s="243"/>
      <c r="E286" s="243"/>
      <c r="F286" s="243"/>
      <c r="G286" s="243"/>
      <c r="H286" s="243"/>
      <c r="I286" s="243"/>
      <c r="J286" s="243"/>
      <c r="K286" s="243"/>
      <c r="L286" s="243"/>
    </row>
    <row r="287" spans="1:12" ht="13.5">
      <c r="A287" s="243"/>
      <c r="B287" s="243"/>
      <c r="C287" s="243"/>
      <c r="D287" s="243"/>
      <c r="E287" s="243"/>
      <c r="F287" s="243"/>
      <c r="G287" s="243"/>
      <c r="H287" s="243"/>
      <c r="I287" s="243"/>
      <c r="J287" s="243"/>
      <c r="K287" s="243"/>
      <c r="L287" s="243"/>
    </row>
    <row r="288" spans="1:12" ht="13.5">
      <c r="A288" s="243"/>
      <c r="B288" s="243"/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</row>
    <row r="289" spans="1:12" ht="13.5">
      <c r="A289" s="243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</row>
    <row r="290" spans="1:12" ht="13.5">
      <c r="A290" s="243"/>
      <c r="B290" s="243"/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</row>
    <row r="291" spans="1:12" ht="13.5">
      <c r="A291" s="243"/>
      <c r="B291" s="243"/>
      <c r="C291" s="243"/>
      <c r="D291" s="243"/>
      <c r="E291" s="243"/>
      <c r="F291" s="243"/>
      <c r="G291" s="243"/>
      <c r="H291" s="243"/>
      <c r="I291" s="243"/>
      <c r="J291" s="243"/>
      <c r="K291" s="243"/>
      <c r="L291" s="243"/>
    </row>
    <row r="292" spans="1:12" ht="13.5">
      <c r="A292" s="243"/>
      <c r="B292" s="243"/>
      <c r="C292" s="243"/>
      <c r="D292" s="243"/>
      <c r="E292" s="243"/>
      <c r="F292" s="243"/>
      <c r="G292" s="243"/>
      <c r="H292" s="243"/>
      <c r="I292" s="243"/>
      <c r="J292" s="243"/>
      <c r="K292" s="243"/>
      <c r="L292" s="243"/>
    </row>
    <row r="293" spans="1:12" ht="13.5">
      <c r="A293" s="243"/>
      <c r="B293" s="243"/>
      <c r="C293" s="243"/>
      <c r="D293" s="243"/>
      <c r="E293" s="243"/>
      <c r="F293" s="243"/>
      <c r="G293" s="243"/>
      <c r="H293" s="243"/>
      <c r="I293" s="243"/>
      <c r="J293" s="243"/>
      <c r="K293" s="243"/>
      <c r="L293" s="243"/>
    </row>
    <row r="294" spans="1:12" ht="13.5">
      <c r="A294" s="243"/>
      <c r="B294" s="243"/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</row>
    <row r="295" spans="1:12" ht="13.5">
      <c r="A295" s="243"/>
      <c r="B295" s="243"/>
      <c r="C295" s="243"/>
      <c r="D295" s="243"/>
      <c r="E295" s="243"/>
      <c r="F295" s="243"/>
      <c r="G295" s="243"/>
      <c r="H295" s="243"/>
      <c r="I295" s="243"/>
      <c r="J295" s="243"/>
      <c r="K295" s="243"/>
      <c r="L295" s="243"/>
    </row>
    <row r="296" spans="1:12" ht="13.5">
      <c r="A296" s="243"/>
      <c r="B296" s="243"/>
      <c r="C296" s="243"/>
      <c r="D296" s="243"/>
      <c r="E296" s="243"/>
      <c r="F296" s="243"/>
      <c r="G296" s="243"/>
      <c r="H296" s="243"/>
      <c r="I296" s="243"/>
      <c r="J296" s="243"/>
      <c r="K296" s="243"/>
      <c r="L296" s="243"/>
    </row>
    <row r="297" spans="1:12" ht="13.5">
      <c r="A297" s="243"/>
      <c r="B297" s="243"/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</row>
    <row r="298" spans="1:12" ht="13.5">
      <c r="A298" s="243"/>
      <c r="B298" s="243"/>
      <c r="C298" s="243"/>
      <c r="D298" s="243"/>
      <c r="E298" s="243"/>
      <c r="F298" s="243"/>
      <c r="G298" s="243"/>
      <c r="H298" s="243"/>
      <c r="I298" s="243"/>
      <c r="J298" s="243"/>
      <c r="K298" s="243"/>
      <c r="L298" s="243"/>
    </row>
    <row r="299" spans="1:12" ht="13.5">
      <c r="A299" s="243"/>
      <c r="B299" s="24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</row>
    <row r="300" spans="1:12" ht="13.5">
      <c r="A300" s="243"/>
      <c r="B300" s="243"/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</row>
    <row r="301" spans="1:12" ht="13.5">
      <c r="A301" s="243"/>
      <c r="B301" s="243"/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</row>
    <row r="302" spans="1:12" ht="13.5">
      <c r="A302" s="243"/>
      <c r="B302" s="243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</row>
    <row r="303" spans="1:12" ht="13.5">
      <c r="A303" s="243"/>
      <c r="B303" s="243"/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</row>
    <row r="304" spans="1:12" ht="13.5">
      <c r="A304" s="243"/>
      <c r="B304" s="243"/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</row>
    <row r="305" spans="1:12" ht="13.5">
      <c r="A305" s="243"/>
      <c r="B305" s="243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</row>
    <row r="306" spans="1:12" ht="13.5">
      <c r="A306" s="243"/>
      <c r="B306" s="243"/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</row>
    <row r="307" spans="1:12" ht="13.5">
      <c r="A307" s="243"/>
      <c r="B307" s="243"/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</row>
    <row r="308" spans="1:12" ht="13.5">
      <c r="A308" s="243"/>
      <c r="B308" s="243"/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</row>
    <row r="309" spans="1:12" ht="13.5">
      <c r="A309" s="243"/>
      <c r="B309" s="243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</row>
    <row r="310" spans="1:12" ht="13.5">
      <c r="A310" s="243"/>
      <c r="B310" s="243"/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</row>
    <row r="311" spans="1:12" ht="13.5">
      <c r="A311" s="243"/>
      <c r="B311" s="243"/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</row>
    <row r="312" spans="1:12" ht="13.5">
      <c r="A312" s="243"/>
      <c r="B312" s="243"/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</row>
    <row r="65521" ht="13.5">
      <c r="C65521" s="245" t="e">
        <f>((C65517/C65504)-1)*100</f>
        <v>#DIV/0!</v>
      </c>
    </row>
  </sheetData>
  <sheetProtection/>
  <mergeCells count="17">
    <mergeCell ref="O1:P1"/>
    <mergeCell ref="A4:P5"/>
    <mergeCell ref="O7:P7"/>
    <mergeCell ref="A12:A23"/>
    <mergeCell ref="A9:B9"/>
    <mergeCell ref="G9:I9"/>
    <mergeCell ref="C9:C11"/>
    <mergeCell ref="D9:D11"/>
    <mergeCell ref="E9:E11"/>
    <mergeCell ref="O9:O11"/>
    <mergeCell ref="A25:A27"/>
    <mergeCell ref="P9:P11"/>
    <mergeCell ref="F9:F11"/>
    <mergeCell ref="C7:F8"/>
    <mergeCell ref="N9:N11"/>
    <mergeCell ref="G7:N8"/>
    <mergeCell ref="M9:M11"/>
  </mergeCells>
  <conditionalFormatting sqref="A34:B34 Q34:IV34 A37:B37 Q37:IV37">
    <cfRule type="cellIs" priority="1" dxfId="0" operator="lessThan" stopIfTrue="1">
      <formula>0</formula>
    </cfRule>
  </conditionalFormatting>
  <conditionalFormatting sqref="C33:P37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H1" sqref="H1:I1"/>
      <selection pane="topRight" activeCell="J1" sqref="J1"/>
    </sheetView>
  </sheetViews>
  <sheetFormatPr defaultColWidth="9.140625" defaultRowHeight="12.75"/>
  <cols>
    <col min="1" max="1" width="14.8515625" style="246" customWidth="1"/>
    <col min="2" max="2" width="10.28125" style="246" customWidth="1"/>
    <col min="3" max="3" width="9.00390625" style="246" customWidth="1"/>
    <col min="4" max="4" width="11.421875" style="246" customWidth="1"/>
    <col min="5" max="5" width="7.421875" style="246" customWidth="1"/>
    <col min="6" max="6" width="11.28125" style="246" customWidth="1"/>
    <col min="7" max="7" width="8.8515625" style="246" customWidth="1"/>
    <col min="8" max="8" width="10.28125" style="246" customWidth="1"/>
    <col min="9" max="9" width="7.28125" style="246" customWidth="1"/>
    <col min="10" max="16384" width="9.140625" style="246" customWidth="1"/>
  </cols>
  <sheetData>
    <row r="1" spans="8:9" ht="18.75" thickBot="1">
      <c r="H1" s="247" t="s">
        <v>0</v>
      </c>
      <c r="I1" s="248"/>
    </row>
    <row r="2" ht="3" customHeight="1" thickBot="1"/>
    <row r="3" spans="1:9" ht="30" customHeight="1" thickBot="1">
      <c r="A3" s="249" t="s">
        <v>37</v>
      </c>
      <c r="B3" s="250"/>
      <c r="C3" s="250"/>
      <c r="D3" s="250"/>
      <c r="E3" s="250"/>
      <c r="F3" s="250"/>
      <c r="G3" s="250"/>
      <c r="H3" s="250"/>
      <c r="I3" s="251"/>
    </row>
    <row r="4" spans="1:9" ht="14.25" thickBot="1">
      <c r="A4" s="252" t="s">
        <v>38</v>
      </c>
      <c r="B4" s="253" t="s">
        <v>39</v>
      </c>
      <c r="C4" s="254"/>
      <c r="D4" s="255"/>
      <c r="E4" s="256"/>
      <c r="F4" s="254" t="s">
        <v>40</v>
      </c>
      <c r="G4" s="254"/>
      <c r="H4" s="254"/>
      <c r="I4" s="257"/>
    </row>
    <row r="5" spans="1:9" s="262" customFormat="1" ht="26.25" thickBot="1">
      <c r="A5" s="258"/>
      <c r="B5" s="259" t="s">
        <v>41</v>
      </c>
      <c r="C5" s="260" t="s">
        <v>42</v>
      </c>
      <c r="D5" s="259" t="s">
        <v>43</v>
      </c>
      <c r="E5" s="260" t="s">
        <v>44</v>
      </c>
      <c r="F5" s="259" t="s">
        <v>45</v>
      </c>
      <c r="G5" s="260" t="s">
        <v>42</v>
      </c>
      <c r="H5" s="259" t="s">
        <v>46</v>
      </c>
      <c r="I5" s="261" t="s">
        <v>44</v>
      </c>
    </row>
    <row r="6" spans="1:9" s="267" customFormat="1" ht="16.5" customHeight="1" thickBot="1">
      <c r="A6" s="263" t="s">
        <v>4</v>
      </c>
      <c r="B6" s="264">
        <f>SUM(B7:B13)</f>
        <v>1057219</v>
      </c>
      <c r="C6" s="265">
        <f>(B6/$B$6)</f>
        <v>1</v>
      </c>
      <c r="D6" s="264">
        <f>SUM(D7:D13)</f>
        <v>724014</v>
      </c>
      <c r="E6" s="266">
        <f aca="true" t="shared" si="0" ref="E6:E13">(B6/D6-1)*100</f>
        <v>46.02190012900302</v>
      </c>
      <c r="F6" s="264">
        <f>SUM(F7:F13)</f>
        <v>5096634</v>
      </c>
      <c r="G6" s="265">
        <f aca="true" t="shared" si="1" ref="G6:G13">(F6/$F$6)</f>
        <v>1</v>
      </c>
      <c r="H6" s="264">
        <f>SUM(H7:H13)</f>
        <v>3625732</v>
      </c>
      <c r="I6" s="266">
        <f aca="true" t="shared" si="2" ref="I6:I13">(F6/H6-1)*100</f>
        <v>40.568414874568774</v>
      </c>
    </row>
    <row r="7" spans="1:9" s="267" customFormat="1" ht="16.5" customHeight="1" thickTop="1">
      <c r="A7" s="268" t="s">
        <v>47</v>
      </c>
      <c r="B7" s="269">
        <v>393522</v>
      </c>
      <c r="C7" s="270">
        <f aca="true" t="shared" si="3" ref="C7:C13">B7/$B$6</f>
        <v>0.37222373037185297</v>
      </c>
      <c r="D7" s="269">
        <v>260053</v>
      </c>
      <c r="E7" s="271">
        <f t="shared" si="0"/>
        <v>51.32376861639742</v>
      </c>
      <c r="F7" s="269">
        <v>1842720</v>
      </c>
      <c r="G7" s="270">
        <f t="shared" si="1"/>
        <v>0.3615562741997954</v>
      </c>
      <c r="H7" s="269">
        <v>1371669</v>
      </c>
      <c r="I7" s="272">
        <f t="shared" si="2"/>
        <v>34.34144826485106</v>
      </c>
    </row>
    <row r="8" spans="1:9" s="267" customFormat="1" ht="16.5" customHeight="1">
      <c r="A8" s="273" t="s">
        <v>48</v>
      </c>
      <c r="B8" s="274">
        <v>226600</v>
      </c>
      <c r="C8" s="270">
        <f t="shared" si="3"/>
        <v>0.21433591337272598</v>
      </c>
      <c r="D8" s="274">
        <v>74755</v>
      </c>
      <c r="E8" s="271">
        <f t="shared" si="0"/>
        <v>203.12353688716476</v>
      </c>
      <c r="F8" s="274">
        <v>1084761</v>
      </c>
      <c r="G8" s="270">
        <f t="shared" si="1"/>
        <v>0.21283870884195333</v>
      </c>
      <c r="H8" s="274">
        <v>363604</v>
      </c>
      <c r="I8" s="272">
        <f t="shared" si="2"/>
        <v>198.3358268885931</v>
      </c>
    </row>
    <row r="9" spans="1:9" s="267" customFormat="1" ht="16.5" customHeight="1">
      <c r="A9" s="273" t="s">
        <v>49</v>
      </c>
      <c r="B9" s="274">
        <v>178866</v>
      </c>
      <c r="C9" s="270">
        <f t="shared" si="3"/>
        <v>0.16918538164751107</v>
      </c>
      <c r="D9" s="274">
        <v>157898</v>
      </c>
      <c r="E9" s="272">
        <f t="shared" si="0"/>
        <v>13.279458891182916</v>
      </c>
      <c r="F9" s="274">
        <v>854400</v>
      </c>
      <c r="G9" s="270">
        <f t="shared" si="1"/>
        <v>0.1676400542004782</v>
      </c>
      <c r="H9" s="274">
        <v>740621</v>
      </c>
      <c r="I9" s="272">
        <f t="shared" si="2"/>
        <v>15.362648372109344</v>
      </c>
    </row>
    <row r="10" spans="1:9" s="267" customFormat="1" ht="16.5" customHeight="1">
      <c r="A10" s="273" t="s">
        <v>50</v>
      </c>
      <c r="B10" s="274">
        <v>149382</v>
      </c>
      <c r="C10" s="270">
        <f t="shared" si="3"/>
        <v>0.14129712008581002</v>
      </c>
      <c r="D10" s="274">
        <v>126084</v>
      </c>
      <c r="E10" s="272">
        <f t="shared" si="0"/>
        <v>18.478157418863606</v>
      </c>
      <c r="F10" s="274">
        <v>778748</v>
      </c>
      <c r="G10" s="270">
        <f t="shared" si="1"/>
        <v>0.15279653198562032</v>
      </c>
      <c r="H10" s="274">
        <v>640450</v>
      </c>
      <c r="I10" s="272">
        <f t="shared" si="2"/>
        <v>21.59387930361465</v>
      </c>
    </row>
    <row r="11" spans="1:9" s="267" customFormat="1" ht="16.5" customHeight="1">
      <c r="A11" s="273" t="s">
        <v>51</v>
      </c>
      <c r="B11" s="274">
        <v>69781</v>
      </c>
      <c r="C11" s="270">
        <f t="shared" si="3"/>
        <v>0.0660042999605569</v>
      </c>
      <c r="D11" s="274">
        <v>70438</v>
      </c>
      <c r="E11" s="271">
        <f t="shared" si="0"/>
        <v>-0.9327351713563692</v>
      </c>
      <c r="F11" s="274">
        <v>340777</v>
      </c>
      <c r="G11" s="270">
        <f t="shared" si="1"/>
        <v>0.06686314928637214</v>
      </c>
      <c r="H11" s="274">
        <v>343228</v>
      </c>
      <c r="I11" s="272">
        <f t="shared" si="2"/>
        <v>-0.7141025790436628</v>
      </c>
    </row>
    <row r="12" spans="1:9" s="267" customFormat="1" ht="16.5" customHeight="1">
      <c r="A12" s="273" t="s">
        <v>52</v>
      </c>
      <c r="B12" s="274">
        <v>25400</v>
      </c>
      <c r="C12" s="270">
        <f t="shared" si="3"/>
        <v>0.02402529655634263</v>
      </c>
      <c r="D12" s="274">
        <v>21382</v>
      </c>
      <c r="E12" s="271">
        <f t="shared" si="0"/>
        <v>18.791506874941533</v>
      </c>
      <c r="F12" s="274">
        <v>124969</v>
      </c>
      <c r="G12" s="270">
        <f t="shared" si="1"/>
        <v>0.024519908629891805</v>
      </c>
      <c r="H12" s="274">
        <v>108022</v>
      </c>
      <c r="I12" s="272">
        <f t="shared" si="2"/>
        <v>15.688470867045613</v>
      </c>
    </row>
    <row r="13" spans="1:9" s="267" customFormat="1" ht="16.5" customHeight="1" thickBot="1">
      <c r="A13" s="275" t="s">
        <v>53</v>
      </c>
      <c r="B13" s="276">
        <v>13668</v>
      </c>
      <c r="C13" s="277">
        <f t="shared" si="3"/>
        <v>0.012928258005200437</v>
      </c>
      <c r="D13" s="276">
        <v>13404</v>
      </c>
      <c r="E13" s="278">
        <f t="shared" si="0"/>
        <v>1.969561324977609</v>
      </c>
      <c r="F13" s="276">
        <v>70259</v>
      </c>
      <c r="G13" s="277">
        <f t="shared" si="1"/>
        <v>0.013785372855888808</v>
      </c>
      <c r="H13" s="276">
        <v>58138</v>
      </c>
      <c r="I13" s="279">
        <f t="shared" si="2"/>
        <v>20.848670404898684</v>
      </c>
    </row>
    <row r="14" s="281" customFormat="1" ht="14.25">
      <c r="A14" s="280" t="s">
        <v>54</v>
      </c>
    </row>
    <row r="15" ht="14.25">
      <c r="A15" s="280" t="s">
        <v>55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0" operator="lessThan" stopIfTrue="1">
      <formula>0</formula>
    </cfRule>
  </conditionalFormatting>
  <conditionalFormatting sqref="I6:I13 E6:E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K9" sqref="K9"/>
      <selection pane="topRight" activeCell="J1" sqref="J1"/>
    </sheetView>
  </sheetViews>
  <sheetFormatPr defaultColWidth="9.140625" defaultRowHeight="12.75"/>
  <cols>
    <col min="1" max="1" width="16.140625" style="282" customWidth="1"/>
    <col min="2" max="2" width="9.140625" style="282" customWidth="1"/>
    <col min="3" max="3" width="10.421875" style="282" customWidth="1"/>
    <col min="4" max="4" width="10.7109375" style="282" customWidth="1"/>
    <col min="5" max="5" width="8.28125" style="282" customWidth="1"/>
    <col min="6" max="6" width="10.57421875" style="282" customWidth="1"/>
    <col min="7" max="7" width="9.28125" style="282" customWidth="1"/>
    <col min="8" max="8" width="10.7109375" style="282" customWidth="1"/>
    <col min="9" max="9" width="7.421875" style="282" customWidth="1"/>
    <col min="10" max="16384" width="9.140625" style="282" customWidth="1"/>
  </cols>
  <sheetData>
    <row r="1" spans="8:9" ht="18.75" thickBot="1">
      <c r="H1" s="247" t="s">
        <v>0</v>
      </c>
      <c r="I1" s="248"/>
    </row>
    <row r="2" ht="3" customHeight="1" thickBot="1"/>
    <row r="3" spans="1:9" ht="26.25" customHeight="1" thickBot="1">
      <c r="A3" s="283" t="s">
        <v>56</v>
      </c>
      <c r="B3" s="284"/>
      <c r="C3" s="284"/>
      <c r="D3" s="284"/>
      <c r="E3" s="284"/>
      <c r="F3" s="284"/>
      <c r="G3" s="284"/>
      <c r="H3" s="284"/>
      <c r="I3" s="285"/>
    </row>
    <row r="4" spans="1:9" ht="14.25" thickBot="1">
      <c r="A4" s="252" t="s">
        <v>38</v>
      </c>
      <c r="B4" s="253" t="s">
        <v>39</v>
      </c>
      <c r="C4" s="254"/>
      <c r="D4" s="255"/>
      <c r="E4" s="256"/>
      <c r="F4" s="254" t="s">
        <v>40</v>
      </c>
      <c r="G4" s="254"/>
      <c r="H4" s="254"/>
      <c r="I4" s="257"/>
    </row>
    <row r="5" spans="1:9" s="286" customFormat="1" ht="33.75" customHeight="1" thickBot="1">
      <c r="A5" s="258"/>
      <c r="B5" s="259" t="s">
        <v>41</v>
      </c>
      <c r="C5" s="260" t="s">
        <v>42</v>
      </c>
      <c r="D5" s="259" t="s">
        <v>43</v>
      </c>
      <c r="E5" s="260" t="s">
        <v>44</v>
      </c>
      <c r="F5" s="259" t="s">
        <v>45</v>
      </c>
      <c r="G5" s="260" t="s">
        <v>42</v>
      </c>
      <c r="H5" s="259" t="s">
        <v>46</v>
      </c>
      <c r="I5" s="261" t="s">
        <v>44</v>
      </c>
    </row>
    <row r="6" spans="1:9" s="292" customFormat="1" ht="16.5" customHeight="1" thickBot="1">
      <c r="A6" s="287" t="s">
        <v>4</v>
      </c>
      <c r="B6" s="288">
        <f>SUM(B7:B21)</f>
        <v>8599.749999999998</v>
      </c>
      <c r="C6" s="289">
        <f>(B6/$B$6)</f>
        <v>1</v>
      </c>
      <c r="D6" s="288">
        <f>SUM(D7:D21)</f>
        <v>7934.095000000001</v>
      </c>
      <c r="E6" s="290">
        <f>(B6/D6-1)*100</f>
        <v>8.389803752034686</v>
      </c>
      <c r="F6" s="288">
        <f>SUM(F7:F21)</f>
        <v>40222.665000000015</v>
      </c>
      <c r="G6" s="291">
        <f>(F6/$F$6)*100</f>
        <v>100</v>
      </c>
      <c r="H6" s="288">
        <f>SUM(H7:H21)</f>
        <v>38263.71999999999</v>
      </c>
      <c r="I6" s="290">
        <f>(F6/H6-1)*100</f>
        <v>5.119588477022186</v>
      </c>
    </row>
    <row r="7" spans="1:9" s="298" customFormat="1" ht="16.5" customHeight="1" thickTop="1">
      <c r="A7" s="293" t="s">
        <v>57</v>
      </c>
      <c r="B7" s="294">
        <v>2213.871</v>
      </c>
      <c r="C7" s="295">
        <f>B7/$B$6</f>
        <v>0.2574343440216286</v>
      </c>
      <c r="D7" s="294">
        <v>1415.164</v>
      </c>
      <c r="E7" s="296">
        <f>(B7/D7-1)*100</f>
        <v>56.43918302048385</v>
      </c>
      <c r="F7" s="294">
        <v>8516.917000000001</v>
      </c>
      <c r="G7" s="295">
        <f>(F7/$F$6)</f>
        <v>0.21174422430736498</v>
      </c>
      <c r="H7" s="294">
        <v>7621.714999999999</v>
      </c>
      <c r="I7" s="297">
        <f>(F7/H7-1)*100</f>
        <v>11.745414253878582</v>
      </c>
    </row>
    <row r="8" spans="1:9" s="298" customFormat="1" ht="16.5" customHeight="1">
      <c r="A8" s="293" t="s">
        <v>47</v>
      </c>
      <c r="B8" s="294">
        <v>1200.7519999999997</v>
      </c>
      <c r="C8" s="295">
        <f>B8/$B$6</f>
        <v>0.13962638448792117</v>
      </c>
      <c r="D8" s="294">
        <v>1033.983</v>
      </c>
      <c r="E8" s="296">
        <f>(B8/D8-1)*100</f>
        <v>16.128795154272346</v>
      </c>
      <c r="F8" s="294">
        <v>5905.2010000000055</v>
      </c>
      <c r="G8" s="295">
        <f>(F8/$F$6)</f>
        <v>0.14681277334557527</v>
      </c>
      <c r="H8" s="294">
        <v>4975.456999999999</v>
      </c>
      <c r="I8" s="297">
        <f>(F8/H8-1)*100</f>
        <v>18.68660506964499</v>
      </c>
    </row>
    <row r="9" spans="1:9" s="298" customFormat="1" ht="16.5" customHeight="1">
      <c r="A9" s="293" t="s">
        <v>50</v>
      </c>
      <c r="B9" s="294">
        <v>936.11</v>
      </c>
      <c r="C9" s="295">
        <f>B9/$B$6</f>
        <v>0.10885316433617259</v>
      </c>
      <c r="D9" s="294">
        <v>1203.294</v>
      </c>
      <c r="E9" s="296">
        <f>(B9/D9-1)*100</f>
        <v>-22.20438230390911</v>
      </c>
      <c r="F9" s="294">
        <v>4676.235000000001</v>
      </c>
      <c r="G9" s="295">
        <f>(F9/$F$6)</f>
        <v>0.11625870637860516</v>
      </c>
      <c r="H9" s="294">
        <v>5041.1910000000025</v>
      </c>
      <c r="I9" s="297">
        <f>(F9/H9-1)*100</f>
        <v>-7.239479718185682</v>
      </c>
    </row>
    <row r="10" spans="1:9" s="298" customFormat="1" ht="16.5" customHeight="1">
      <c r="A10" s="293" t="s">
        <v>362</v>
      </c>
      <c r="B10" s="294">
        <v>799.1480000000001</v>
      </c>
      <c r="C10" s="295">
        <f>B10/$B$6</f>
        <v>0.09292688740951775</v>
      </c>
      <c r="D10" s="294"/>
      <c r="E10" s="296"/>
      <c r="F10" s="294">
        <v>3332.2290000000003</v>
      </c>
      <c r="G10" s="295">
        <f>(F10/$F$6)</f>
        <v>0.08284456039896906</v>
      </c>
      <c r="H10" s="294"/>
      <c r="I10" s="297"/>
    </row>
    <row r="11" spans="1:9" s="298" customFormat="1" ht="16.5" customHeight="1">
      <c r="A11" s="293" t="s">
        <v>58</v>
      </c>
      <c r="B11" s="294">
        <v>614.183</v>
      </c>
      <c r="C11" s="295">
        <f>B11/$B$6</f>
        <v>0.07141870403209397</v>
      </c>
      <c r="D11" s="294">
        <v>539.356</v>
      </c>
      <c r="E11" s="296">
        <f>(B11/D11-1)*100</f>
        <v>13.87339716254199</v>
      </c>
      <c r="F11" s="294">
        <v>3347.2830000000013</v>
      </c>
      <c r="G11" s="295">
        <f>(F11/$F$6)</f>
        <v>0.0832188269971669</v>
      </c>
      <c r="H11" s="294">
        <v>2943.4379999999996</v>
      </c>
      <c r="I11" s="297">
        <f>(F11/H11-1)*100</f>
        <v>13.720180278979942</v>
      </c>
    </row>
    <row r="12" spans="1:9" s="298" customFormat="1" ht="16.5" customHeight="1">
      <c r="A12" s="293" t="s">
        <v>48</v>
      </c>
      <c r="B12" s="294">
        <v>591.2399999999993</v>
      </c>
      <c r="C12" s="295">
        <f>B12/$B$6</f>
        <v>0.06875083578010982</v>
      </c>
      <c r="D12" s="294">
        <v>307.2480000000003</v>
      </c>
      <c r="E12" s="296">
        <f>(B12/D12-1)*100</f>
        <v>92.43087017653453</v>
      </c>
      <c r="F12" s="294">
        <v>2723.2880000000087</v>
      </c>
      <c r="G12" s="295">
        <f>(F12/$F$6)</f>
        <v>0.06770530992911603</v>
      </c>
      <c r="H12" s="294">
        <v>1352.1589999999965</v>
      </c>
      <c r="I12" s="297">
        <f>(F12/H12-1)*100</f>
        <v>101.40294151797353</v>
      </c>
    </row>
    <row r="13" spans="1:9" s="298" customFormat="1" ht="16.5" customHeight="1">
      <c r="A13" s="293" t="s">
        <v>59</v>
      </c>
      <c r="B13" s="294">
        <v>523.9110000000002</v>
      </c>
      <c r="C13" s="295">
        <f>B13/$B$6</f>
        <v>0.06092165469926455</v>
      </c>
      <c r="D13" s="294">
        <v>848.554</v>
      </c>
      <c r="E13" s="296">
        <f>(B13/D13-1)*100</f>
        <v>-38.25837837073419</v>
      </c>
      <c r="F13" s="294">
        <v>3910.749</v>
      </c>
      <c r="G13" s="295">
        <f>(F13/$F$6)</f>
        <v>0.09722749599013387</v>
      </c>
      <c r="H13" s="294">
        <v>4190.214999999999</v>
      </c>
      <c r="I13" s="297">
        <f>(F13/H13-1)*100</f>
        <v>-6.6694907063241216</v>
      </c>
    </row>
    <row r="14" spans="1:9" s="298" customFormat="1" ht="16.5" customHeight="1">
      <c r="A14" s="293" t="s">
        <v>60</v>
      </c>
      <c r="B14" s="294">
        <v>349.327</v>
      </c>
      <c r="C14" s="295">
        <f>B14/$B$6</f>
        <v>0.04062059943603013</v>
      </c>
      <c r="D14" s="294">
        <v>668.6379999999999</v>
      </c>
      <c r="E14" s="296">
        <f>(B14/D14-1)*100</f>
        <v>-47.75543717228155</v>
      </c>
      <c r="F14" s="294">
        <v>1282.4789999999996</v>
      </c>
      <c r="G14" s="295">
        <f>(F14/$F$6)</f>
        <v>0.03188448602299224</v>
      </c>
      <c r="H14" s="294">
        <v>2308.692</v>
      </c>
      <c r="I14" s="297">
        <f>(F14/H14-1)*100</f>
        <v>-44.449974271145756</v>
      </c>
    </row>
    <row r="15" spans="1:9" s="298" customFormat="1" ht="16.5" customHeight="1">
      <c r="A15" s="293" t="s">
        <v>61</v>
      </c>
      <c r="B15" s="294">
        <v>348.7</v>
      </c>
      <c r="C15" s="295">
        <f>B15/$B$6</f>
        <v>0.04054769033983547</v>
      </c>
      <c r="D15" s="294">
        <v>137.21</v>
      </c>
      <c r="E15" s="296">
        <f>(B15/D15-1)*100</f>
        <v>154.13599591866478</v>
      </c>
      <c r="F15" s="294">
        <v>1470.5979999999995</v>
      </c>
      <c r="G15" s="295">
        <f>(F15/$F$6)</f>
        <v>0.03656142625059774</v>
      </c>
      <c r="H15" s="294">
        <v>1490.39</v>
      </c>
      <c r="I15" s="297">
        <f>(F15/H15-1)*100</f>
        <v>-1.3279745569951928</v>
      </c>
    </row>
    <row r="16" spans="1:9" s="298" customFormat="1" ht="16.5" customHeight="1">
      <c r="A16" s="293" t="s">
        <v>49</v>
      </c>
      <c r="B16" s="294">
        <v>328.973</v>
      </c>
      <c r="C16" s="295">
        <f>B16/$B$6</f>
        <v>0.038253786447280454</v>
      </c>
      <c r="D16" s="294">
        <v>432.16200000000003</v>
      </c>
      <c r="E16" s="296">
        <f>(B16/D16-1)*100</f>
        <v>-23.877388571878143</v>
      </c>
      <c r="F16" s="294">
        <v>1606.5259999999987</v>
      </c>
      <c r="G16" s="295">
        <f>(F16/$F$6)</f>
        <v>0.03994081446368604</v>
      </c>
      <c r="H16" s="294">
        <v>1866.3429999999987</v>
      </c>
      <c r="I16" s="297">
        <f>(F16/H16-1)*100</f>
        <v>-13.921181690611007</v>
      </c>
    </row>
    <row r="17" spans="1:9" s="298" customFormat="1" ht="16.5" customHeight="1">
      <c r="A17" s="293" t="s">
        <v>62</v>
      </c>
      <c r="B17" s="294">
        <v>280.76</v>
      </c>
      <c r="C17" s="295">
        <f>B17/$B$6</f>
        <v>0.032647460681996573</v>
      </c>
      <c r="D17" s="294">
        <v>464.1</v>
      </c>
      <c r="E17" s="296">
        <f>(B17/D17-1)*100</f>
        <v>-39.50441715147598</v>
      </c>
      <c r="F17" s="294">
        <v>1182.8</v>
      </c>
      <c r="G17" s="295">
        <f>(F17/$F$6)</f>
        <v>0.02940630612118813</v>
      </c>
      <c r="H17" s="294">
        <v>2193.4969999999994</v>
      </c>
      <c r="I17" s="297">
        <f>(F17/H17-1)*100</f>
        <v>-46.076972067889756</v>
      </c>
    </row>
    <row r="18" spans="1:9" s="298" customFormat="1" ht="16.5" customHeight="1">
      <c r="A18" s="293" t="s">
        <v>51</v>
      </c>
      <c r="B18" s="294">
        <v>198.335</v>
      </c>
      <c r="C18" s="295">
        <f>B18/$B$6</f>
        <v>0.02306287973487602</v>
      </c>
      <c r="D18" s="294">
        <v>305.83599999999996</v>
      </c>
      <c r="E18" s="296">
        <f>(B18/D18-1)*100</f>
        <v>-35.14988425169043</v>
      </c>
      <c r="F18" s="294">
        <v>1014.9210000000006</v>
      </c>
      <c r="G18" s="295">
        <f>(F18/$F$6)</f>
        <v>0.025232564774114303</v>
      </c>
      <c r="H18" s="294">
        <v>1384.6959999999997</v>
      </c>
      <c r="I18" s="297">
        <f>(F18/H18-1)*100</f>
        <v>-26.704417431696136</v>
      </c>
    </row>
    <row r="19" spans="1:9" s="298" customFormat="1" ht="16.5" customHeight="1">
      <c r="A19" s="293" t="s">
        <v>63</v>
      </c>
      <c r="B19" s="294">
        <v>163.4</v>
      </c>
      <c r="C19" s="295">
        <f>B19/$B$6</f>
        <v>0.019000552341637843</v>
      </c>
      <c r="D19" s="294">
        <v>261</v>
      </c>
      <c r="E19" s="296">
        <f>(B19/D19-1)*100</f>
        <v>-37.394636015325666</v>
      </c>
      <c r="F19" s="294">
        <v>922.6</v>
      </c>
      <c r="G19" s="295">
        <f>(F19/$F$6)</f>
        <v>0.02293731656020305</v>
      </c>
      <c r="H19" s="294">
        <v>708.65</v>
      </c>
      <c r="I19" s="297">
        <f>(F19/H19-1)*100</f>
        <v>30.191208636139155</v>
      </c>
    </row>
    <row r="20" spans="1:9" s="298" customFormat="1" ht="16.5" customHeight="1">
      <c r="A20" s="293" t="s">
        <v>53</v>
      </c>
      <c r="B20" s="294">
        <v>49.25400000000001</v>
      </c>
      <c r="C20" s="295">
        <f>B20/$B$6</f>
        <v>0.00572737579580802</v>
      </c>
      <c r="D20" s="294">
        <v>163.32900000000006</v>
      </c>
      <c r="E20" s="296">
        <f>(B20/D20-1)*100</f>
        <v>-69.84368973054387</v>
      </c>
      <c r="F20" s="294">
        <v>246.17100000000005</v>
      </c>
      <c r="G20" s="295">
        <f>(F20/$F$6)</f>
        <v>0.006120206107675857</v>
      </c>
      <c r="H20" s="294">
        <v>747.8019999999993</v>
      </c>
      <c r="I20" s="297">
        <f>(F20/H20-1)*100</f>
        <v>-67.08072457682646</v>
      </c>
    </row>
    <row r="21" spans="1:9" s="298" customFormat="1" ht="16.5" customHeight="1" thickBot="1">
      <c r="A21" s="1071" t="s">
        <v>64</v>
      </c>
      <c r="B21" s="299">
        <v>1.786</v>
      </c>
      <c r="C21" s="300">
        <f>B21/$B$6</f>
        <v>0.00020768045582720431</v>
      </c>
      <c r="D21" s="299">
        <v>154.221</v>
      </c>
      <c r="E21" s="301">
        <f>(B21/D21-1)*100</f>
        <v>-98.84192165788058</v>
      </c>
      <c r="F21" s="299">
        <v>84.668</v>
      </c>
      <c r="G21" s="300">
        <f>(F21/$F$6)</f>
        <v>0.002104982352611394</v>
      </c>
      <c r="H21" s="299">
        <v>1439.475</v>
      </c>
      <c r="I21" s="302">
        <f>(F21/H21-1)*100</f>
        <v>-94.11813334722729</v>
      </c>
    </row>
    <row r="22" ht="14.25">
      <c r="A22" s="280" t="s">
        <v>66</v>
      </c>
    </row>
    <row r="23" ht="14.25">
      <c r="A23" s="280" t="s">
        <v>67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E6:E21 I6:I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9.00390625" style="303" customWidth="1"/>
    <col min="2" max="4" width="9.57421875" style="303" bestFit="1" customWidth="1"/>
    <col min="5" max="5" width="10.28125" style="303" bestFit="1" customWidth="1"/>
    <col min="6" max="6" width="9.57421875" style="303" bestFit="1" customWidth="1"/>
    <col min="7" max="7" width="9.421875" style="303" customWidth="1"/>
    <col min="8" max="8" width="9.57421875" style="303" bestFit="1" customWidth="1"/>
    <col min="9" max="9" width="9.28125" style="303" customWidth="1"/>
    <col min="10" max="11" width="11.57421875" style="303" bestFit="1" customWidth="1"/>
    <col min="12" max="12" width="11.421875" style="303" bestFit="1" customWidth="1"/>
    <col min="13" max="13" width="10.28125" style="303" bestFit="1" customWidth="1"/>
    <col min="14" max="14" width="11.57421875" style="303" bestFit="1" customWidth="1"/>
    <col min="15" max="15" width="11.140625" style="303" customWidth="1"/>
    <col min="16" max="16" width="11.421875" style="303" bestFit="1" customWidth="1"/>
    <col min="17" max="17" width="10.00390625" style="303" customWidth="1"/>
    <col min="18" max="16384" width="9.140625" style="303" customWidth="1"/>
  </cols>
  <sheetData>
    <row r="1" spans="16:17" ht="18.75" thickBot="1">
      <c r="P1" s="247" t="s">
        <v>0</v>
      </c>
      <c r="Q1" s="248"/>
    </row>
    <row r="2" ht="8.25" customHeight="1" thickBot="1"/>
    <row r="3" spans="1:17" ht="30" customHeight="1" thickBot="1">
      <c r="A3" s="304" t="s">
        <v>68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6"/>
    </row>
    <row r="4" spans="1:17" ht="15.75" customHeight="1" thickBot="1">
      <c r="A4" s="307" t="s">
        <v>69</v>
      </c>
      <c r="B4" s="308" t="s">
        <v>39</v>
      </c>
      <c r="C4" s="309"/>
      <c r="D4" s="309"/>
      <c r="E4" s="309"/>
      <c r="F4" s="309"/>
      <c r="G4" s="309"/>
      <c r="H4" s="309"/>
      <c r="I4" s="310"/>
      <c r="J4" s="311" t="s">
        <v>40</v>
      </c>
      <c r="K4" s="309"/>
      <c r="L4" s="309"/>
      <c r="M4" s="309"/>
      <c r="N4" s="309"/>
      <c r="O4" s="309"/>
      <c r="P4" s="309"/>
      <c r="Q4" s="310"/>
    </row>
    <row r="5" spans="1:17" s="320" customFormat="1" ht="26.25" customHeight="1">
      <c r="A5" s="312"/>
      <c r="B5" s="313" t="s">
        <v>41</v>
      </c>
      <c r="C5" s="314"/>
      <c r="D5" s="315"/>
      <c r="E5" s="316" t="s">
        <v>42</v>
      </c>
      <c r="F5" s="317" t="s">
        <v>70</v>
      </c>
      <c r="G5" s="314"/>
      <c r="H5" s="315"/>
      <c r="I5" s="318" t="s">
        <v>44</v>
      </c>
      <c r="J5" s="317" t="s">
        <v>45</v>
      </c>
      <c r="K5" s="314"/>
      <c r="L5" s="315"/>
      <c r="M5" s="316" t="s">
        <v>42</v>
      </c>
      <c r="N5" s="317" t="s">
        <v>46</v>
      </c>
      <c r="O5" s="314"/>
      <c r="P5" s="315"/>
      <c r="Q5" s="319" t="s">
        <v>44</v>
      </c>
    </row>
    <row r="6" spans="1:17" s="320" customFormat="1" ht="14.25" thickBot="1">
      <c r="A6" s="321"/>
      <c r="B6" s="322" t="s">
        <v>11</v>
      </c>
      <c r="C6" s="323" t="s">
        <v>12</v>
      </c>
      <c r="D6" s="323" t="s">
        <v>13</v>
      </c>
      <c r="E6" s="324"/>
      <c r="F6" s="325" t="s">
        <v>11</v>
      </c>
      <c r="G6" s="326" t="s">
        <v>12</v>
      </c>
      <c r="H6" s="326" t="s">
        <v>13</v>
      </c>
      <c r="I6" s="327"/>
      <c r="J6" s="328" t="s">
        <v>11</v>
      </c>
      <c r="K6" s="323" t="s">
        <v>12</v>
      </c>
      <c r="L6" s="323" t="s">
        <v>13</v>
      </c>
      <c r="M6" s="324"/>
      <c r="N6" s="325" t="s">
        <v>11</v>
      </c>
      <c r="O6" s="326" t="s">
        <v>12</v>
      </c>
      <c r="P6" s="326" t="s">
        <v>13</v>
      </c>
      <c r="Q6" s="329"/>
    </row>
    <row r="7" spans="1:17" s="335" customFormat="1" ht="18.75" customHeight="1" thickBot="1">
      <c r="A7" s="330" t="s">
        <v>4</v>
      </c>
      <c r="B7" s="331">
        <f>SUM(B8:B32)</f>
        <v>226400</v>
      </c>
      <c r="C7" s="332">
        <f>SUM(C8:C32)</f>
        <v>221447</v>
      </c>
      <c r="D7" s="332">
        <f aca="true" t="shared" si="0" ref="D7:D32">C7+B7</f>
        <v>447847</v>
      </c>
      <c r="E7" s="333">
        <f aca="true" t="shared" si="1" ref="E7:E32">(D7/$D$7)</f>
        <v>1</v>
      </c>
      <c r="F7" s="334">
        <f>SUM(F8:F32)</f>
        <v>200323</v>
      </c>
      <c r="G7" s="332">
        <f>SUM(G8:G32)</f>
        <v>193831</v>
      </c>
      <c r="H7" s="331">
        <f aca="true" t="shared" si="2" ref="H7:H32">G7+F7</f>
        <v>394154</v>
      </c>
      <c r="I7" s="333">
        <f aca="true" t="shared" si="3" ref="I7:I28">(D7/H7-1)</f>
        <v>0.13622340506502528</v>
      </c>
      <c r="J7" s="334">
        <f>SUM(J8:J32)</f>
        <v>1179245</v>
      </c>
      <c r="K7" s="332">
        <f>SUM(K8:K32)</f>
        <v>1103790</v>
      </c>
      <c r="L7" s="332">
        <f aca="true" t="shared" si="4" ref="L7:L32">K7+J7</f>
        <v>2283035</v>
      </c>
      <c r="M7" s="333">
        <f aca="true" t="shared" si="5" ref="M7:M32">(L7/$L$7)</f>
        <v>1</v>
      </c>
      <c r="N7" s="334">
        <f>SUM(N8:N32)</f>
        <v>1086286</v>
      </c>
      <c r="O7" s="332">
        <f>SUM(O8:O32)</f>
        <v>1010490</v>
      </c>
      <c r="P7" s="332">
        <f aca="true" t="shared" si="6" ref="P7:P32">O7+N7</f>
        <v>2096776</v>
      </c>
      <c r="Q7" s="333">
        <f aca="true" t="shared" si="7" ref="Q7:Q32">(L7/P7-1)</f>
        <v>0.08883113885317262</v>
      </c>
    </row>
    <row r="8" spans="1:17" ht="18.75" customHeight="1" thickTop="1">
      <c r="A8" s="336" t="s">
        <v>47</v>
      </c>
      <c r="B8" s="337">
        <v>82590</v>
      </c>
      <c r="C8" s="338">
        <v>85263</v>
      </c>
      <c r="D8" s="338">
        <f t="shared" si="0"/>
        <v>167853</v>
      </c>
      <c r="E8" s="339">
        <f t="shared" si="1"/>
        <v>0.3747998758504579</v>
      </c>
      <c r="F8" s="340">
        <v>70041</v>
      </c>
      <c r="G8" s="338">
        <v>73496</v>
      </c>
      <c r="H8" s="338">
        <f t="shared" si="2"/>
        <v>143537</v>
      </c>
      <c r="I8" s="339">
        <f t="shared" si="3"/>
        <v>0.16940579780823062</v>
      </c>
      <c r="J8" s="340">
        <v>419810</v>
      </c>
      <c r="K8" s="338">
        <v>421682</v>
      </c>
      <c r="L8" s="338">
        <f t="shared" si="4"/>
        <v>841492</v>
      </c>
      <c r="M8" s="339">
        <f t="shared" si="5"/>
        <v>0.3685848004958312</v>
      </c>
      <c r="N8" s="340">
        <v>391244</v>
      </c>
      <c r="O8" s="338">
        <v>401897</v>
      </c>
      <c r="P8" s="338">
        <f t="shared" si="6"/>
        <v>793141</v>
      </c>
      <c r="Q8" s="341">
        <f t="shared" si="7"/>
        <v>0.06096141795721066</v>
      </c>
    </row>
    <row r="9" spans="1:17" ht="18.75" customHeight="1">
      <c r="A9" s="342" t="s">
        <v>50</v>
      </c>
      <c r="B9" s="343">
        <v>17014</v>
      </c>
      <c r="C9" s="344">
        <v>16446</v>
      </c>
      <c r="D9" s="344">
        <f t="shared" si="0"/>
        <v>33460</v>
      </c>
      <c r="E9" s="345">
        <f t="shared" si="1"/>
        <v>0.07471301582906663</v>
      </c>
      <c r="F9" s="346">
        <v>14804</v>
      </c>
      <c r="G9" s="344">
        <v>14618</v>
      </c>
      <c r="H9" s="344">
        <f t="shared" si="2"/>
        <v>29422</v>
      </c>
      <c r="I9" s="345">
        <f t="shared" si="3"/>
        <v>0.1372442390048263</v>
      </c>
      <c r="J9" s="346">
        <v>89591</v>
      </c>
      <c r="K9" s="344">
        <v>83336</v>
      </c>
      <c r="L9" s="344">
        <f t="shared" si="4"/>
        <v>172927</v>
      </c>
      <c r="M9" s="345">
        <f t="shared" si="5"/>
        <v>0.07574434907918626</v>
      </c>
      <c r="N9" s="346">
        <v>96504</v>
      </c>
      <c r="O9" s="344">
        <v>83216</v>
      </c>
      <c r="P9" s="344">
        <f t="shared" si="6"/>
        <v>179720</v>
      </c>
      <c r="Q9" s="347">
        <f t="shared" si="7"/>
        <v>-0.037797685288226135</v>
      </c>
    </row>
    <row r="10" spans="1:17" ht="18.75" customHeight="1">
      <c r="A10" s="342" t="s">
        <v>71</v>
      </c>
      <c r="B10" s="343">
        <v>16575</v>
      </c>
      <c r="C10" s="344">
        <v>15980</v>
      </c>
      <c r="D10" s="344">
        <f t="shared" si="0"/>
        <v>32555</v>
      </c>
      <c r="E10" s="345">
        <f t="shared" si="1"/>
        <v>0.07269223641109575</v>
      </c>
      <c r="F10" s="346">
        <v>13343</v>
      </c>
      <c r="G10" s="344">
        <v>12975</v>
      </c>
      <c r="H10" s="344">
        <f t="shared" si="2"/>
        <v>26318</v>
      </c>
      <c r="I10" s="345">
        <f t="shared" si="3"/>
        <v>0.23698609316817398</v>
      </c>
      <c r="J10" s="346">
        <v>85108</v>
      </c>
      <c r="K10" s="344">
        <v>78127</v>
      </c>
      <c r="L10" s="344">
        <f t="shared" si="4"/>
        <v>163235</v>
      </c>
      <c r="M10" s="345">
        <f t="shared" si="5"/>
        <v>0.07149912287809868</v>
      </c>
      <c r="N10" s="346">
        <v>77368</v>
      </c>
      <c r="O10" s="344">
        <v>70984</v>
      </c>
      <c r="P10" s="344">
        <f t="shared" si="6"/>
        <v>148352</v>
      </c>
      <c r="Q10" s="347">
        <f t="shared" si="7"/>
        <v>0.10032220664365843</v>
      </c>
    </row>
    <row r="11" spans="1:17" ht="18.75" customHeight="1">
      <c r="A11" s="342" t="s">
        <v>72</v>
      </c>
      <c r="B11" s="343">
        <v>15644</v>
      </c>
      <c r="C11" s="344">
        <v>15918</v>
      </c>
      <c r="D11" s="344">
        <f t="shared" si="0"/>
        <v>31562</v>
      </c>
      <c r="E11" s="345">
        <f t="shared" si="1"/>
        <v>0.07047496131491335</v>
      </c>
      <c r="F11" s="346">
        <v>17911</v>
      </c>
      <c r="G11" s="344">
        <v>18452</v>
      </c>
      <c r="H11" s="344">
        <f t="shared" si="2"/>
        <v>36363</v>
      </c>
      <c r="I11" s="345">
        <f t="shared" si="3"/>
        <v>-0.13202981052168417</v>
      </c>
      <c r="J11" s="346">
        <v>85472</v>
      </c>
      <c r="K11" s="344">
        <v>81162</v>
      </c>
      <c r="L11" s="344">
        <f t="shared" si="4"/>
        <v>166634</v>
      </c>
      <c r="M11" s="345">
        <f t="shared" si="5"/>
        <v>0.07298793053982966</v>
      </c>
      <c r="N11" s="346">
        <v>85384</v>
      </c>
      <c r="O11" s="344">
        <v>83833</v>
      </c>
      <c r="P11" s="344">
        <f t="shared" si="6"/>
        <v>169217</v>
      </c>
      <c r="Q11" s="347">
        <f t="shared" si="7"/>
        <v>-0.015264423787208159</v>
      </c>
    </row>
    <row r="12" spans="1:17" ht="18.75" customHeight="1">
      <c r="A12" s="342" t="s">
        <v>48</v>
      </c>
      <c r="B12" s="343">
        <v>10708</v>
      </c>
      <c r="C12" s="344">
        <v>10209</v>
      </c>
      <c r="D12" s="344">
        <f t="shared" si="0"/>
        <v>20917</v>
      </c>
      <c r="E12" s="345">
        <f t="shared" si="1"/>
        <v>0.04670568296762064</v>
      </c>
      <c r="F12" s="346">
        <v>2649</v>
      </c>
      <c r="G12" s="344">
        <v>2611</v>
      </c>
      <c r="H12" s="344">
        <f t="shared" si="2"/>
        <v>5260</v>
      </c>
      <c r="I12" s="345">
        <f t="shared" si="3"/>
        <v>2.976615969581749</v>
      </c>
      <c r="J12" s="346">
        <v>43358</v>
      </c>
      <c r="K12" s="344">
        <v>41671</v>
      </c>
      <c r="L12" s="344">
        <f t="shared" si="4"/>
        <v>85029</v>
      </c>
      <c r="M12" s="345">
        <f t="shared" si="5"/>
        <v>0.037243844268703724</v>
      </c>
      <c r="N12" s="346">
        <v>14912</v>
      </c>
      <c r="O12" s="344">
        <v>14035</v>
      </c>
      <c r="P12" s="344">
        <f t="shared" si="6"/>
        <v>28947</v>
      </c>
      <c r="Q12" s="347">
        <f t="shared" si="7"/>
        <v>1.937402839672505</v>
      </c>
    </row>
    <row r="13" spans="1:17" ht="18.75" customHeight="1">
      <c r="A13" s="342" t="s">
        <v>73</v>
      </c>
      <c r="B13" s="343">
        <v>9544</v>
      </c>
      <c r="C13" s="344">
        <v>9690</v>
      </c>
      <c r="D13" s="344">
        <f t="shared" si="0"/>
        <v>19234</v>
      </c>
      <c r="E13" s="345">
        <f t="shared" si="1"/>
        <v>0.04294770312182509</v>
      </c>
      <c r="F13" s="346">
        <v>9026</v>
      </c>
      <c r="G13" s="344">
        <v>8925</v>
      </c>
      <c r="H13" s="344">
        <f t="shared" si="2"/>
        <v>17951</v>
      </c>
      <c r="I13" s="345">
        <f t="shared" si="3"/>
        <v>0.0714723413737397</v>
      </c>
      <c r="J13" s="346">
        <v>48528</v>
      </c>
      <c r="K13" s="344">
        <v>47638</v>
      </c>
      <c r="L13" s="344">
        <f t="shared" si="4"/>
        <v>96166</v>
      </c>
      <c r="M13" s="345">
        <f t="shared" si="5"/>
        <v>0.04212199988173637</v>
      </c>
      <c r="N13" s="346">
        <v>34496</v>
      </c>
      <c r="O13" s="344">
        <v>34331</v>
      </c>
      <c r="P13" s="344">
        <f t="shared" si="6"/>
        <v>68827</v>
      </c>
      <c r="Q13" s="347">
        <f t="shared" si="7"/>
        <v>0.39721330291891266</v>
      </c>
    </row>
    <row r="14" spans="1:17" ht="18.75" customHeight="1">
      <c r="A14" s="342" t="s">
        <v>65</v>
      </c>
      <c r="B14" s="343">
        <v>8302</v>
      </c>
      <c r="C14" s="344">
        <v>8420</v>
      </c>
      <c r="D14" s="344">
        <f t="shared" si="0"/>
        <v>16722</v>
      </c>
      <c r="E14" s="345">
        <f t="shared" si="1"/>
        <v>0.03733864467105954</v>
      </c>
      <c r="F14" s="346">
        <v>8831</v>
      </c>
      <c r="G14" s="344">
        <v>8703</v>
      </c>
      <c r="H14" s="344">
        <f t="shared" si="2"/>
        <v>17534</v>
      </c>
      <c r="I14" s="345">
        <f t="shared" si="3"/>
        <v>-0.046310026234743895</v>
      </c>
      <c r="J14" s="346">
        <v>42804</v>
      </c>
      <c r="K14" s="344">
        <v>39721</v>
      </c>
      <c r="L14" s="344">
        <f t="shared" si="4"/>
        <v>82525</v>
      </c>
      <c r="M14" s="345">
        <f t="shared" si="5"/>
        <v>0.03614705863028819</v>
      </c>
      <c r="N14" s="346">
        <v>42375</v>
      </c>
      <c r="O14" s="344">
        <v>40547</v>
      </c>
      <c r="P14" s="344">
        <f t="shared" si="6"/>
        <v>82922</v>
      </c>
      <c r="Q14" s="347">
        <f t="shared" si="7"/>
        <v>-0.004787631750319599</v>
      </c>
    </row>
    <row r="15" spans="1:17" ht="18.75" customHeight="1">
      <c r="A15" s="342" t="s">
        <v>74</v>
      </c>
      <c r="B15" s="343">
        <v>8641</v>
      </c>
      <c r="C15" s="344">
        <v>7953</v>
      </c>
      <c r="D15" s="344">
        <f t="shared" si="0"/>
        <v>16594</v>
      </c>
      <c r="E15" s="345">
        <f t="shared" si="1"/>
        <v>0.037052832775479126</v>
      </c>
      <c r="F15" s="346">
        <v>7983</v>
      </c>
      <c r="G15" s="344">
        <v>7939</v>
      </c>
      <c r="H15" s="344">
        <f t="shared" si="2"/>
        <v>15922</v>
      </c>
      <c r="I15" s="345">
        <f t="shared" si="3"/>
        <v>0.04220575304609975</v>
      </c>
      <c r="J15" s="346">
        <v>44950</v>
      </c>
      <c r="K15" s="344">
        <v>42298</v>
      </c>
      <c r="L15" s="344">
        <f t="shared" si="4"/>
        <v>87248</v>
      </c>
      <c r="M15" s="345">
        <f t="shared" si="5"/>
        <v>0.03821579607846572</v>
      </c>
      <c r="N15" s="346">
        <v>27831</v>
      </c>
      <c r="O15" s="344">
        <v>27698</v>
      </c>
      <c r="P15" s="344">
        <f t="shared" si="6"/>
        <v>55529</v>
      </c>
      <c r="Q15" s="347">
        <f t="shared" si="7"/>
        <v>0.5712150407894974</v>
      </c>
    </row>
    <row r="16" spans="1:17" ht="18.75" customHeight="1">
      <c r="A16" s="342" t="s">
        <v>75</v>
      </c>
      <c r="B16" s="343">
        <v>8399</v>
      </c>
      <c r="C16" s="344">
        <v>8138</v>
      </c>
      <c r="D16" s="344">
        <f t="shared" si="0"/>
        <v>16537</v>
      </c>
      <c r="E16" s="345">
        <f t="shared" si="1"/>
        <v>0.03692555716572848</v>
      </c>
      <c r="F16" s="346">
        <v>5232</v>
      </c>
      <c r="G16" s="344">
        <v>5328</v>
      </c>
      <c r="H16" s="344">
        <f t="shared" si="2"/>
        <v>10560</v>
      </c>
      <c r="I16" s="345">
        <f t="shared" si="3"/>
        <v>0.5660037878787878</v>
      </c>
      <c r="J16" s="346">
        <v>40963</v>
      </c>
      <c r="K16" s="344">
        <v>38828</v>
      </c>
      <c r="L16" s="344">
        <f t="shared" si="4"/>
        <v>79791</v>
      </c>
      <c r="M16" s="345">
        <f t="shared" si="5"/>
        <v>0.0349495299020821</v>
      </c>
      <c r="N16" s="346">
        <v>29738</v>
      </c>
      <c r="O16" s="344">
        <v>28926</v>
      </c>
      <c r="P16" s="344">
        <f t="shared" si="6"/>
        <v>58664</v>
      </c>
      <c r="Q16" s="347">
        <f t="shared" si="7"/>
        <v>0.3601356879858175</v>
      </c>
    </row>
    <row r="17" spans="1:17" ht="18.75" customHeight="1">
      <c r="A17" s="342" t="s">
        <v>76</v>
      </c>
      <c r="B17" s="343">
        <v>8340</v>
      </c>
      <c r="C17" s="344">
        <v>7741</v>
      </c>
      <c r="D17" s="344">
        <f t="shared" si="0"/>
        <v>16081</v>
      </c>
      <c r="E17" s="345">
        <f t="shared" si="1"/>
        <v>0.035907352287723265</v>
      </c>
      <c r="F17" s="346">
        <v>9261</v>
      </c>
      <c r="G17" s="344">
        <v>8454</v>
      </c>
      <c r="H17" s="344">
        <f t="shared" si="2"/>
        <v>17715</v>
      </c>
      <c r="I17" s="345">
        <f t="shared" si="3"/>
        <v>-0.09223821620095962</v>
      </c>
      <c r="J17" s="346">
        <v>48014</v>
      </c>
      <c r="K17" s="344">
        <v>40701</v>
      </c>
      <c r="L17" s="344">
        <f t="shared" si="4"/>
        <v>88715</v>
      </c>
      <c r="M17" s="345">
        <f t="shared" si="5"/>
        <v>0.038858361785955975</v>
      </c>
      <c r="N17" s="346">
        <v>50195</v>
      </c>
      <c r="O17" s="344">
        <v>41157</v>
      </c>
      <c r="P17" s="344">
        <f t="shared" si="6"/>
        <v>91352</v>
      </c>
      <c r="Q17" s="347">
        <f t="shared" si="7"/>
        <v>-0.02886636307907875</v>
      </c>
    </row>
    <row r="18" spans="1:17" ht="18.75" customHeight="1">
      <c r="A18" s="342" t="s">
        <v>77</v>
      </c>
      <c r="B18" s="343">
        <v>6376</v>
      </c>
      <c r="C18" s="344">
        <v>5716</v>
      </c>
      <c r="D18" s="344">
        <f t="shared" si="0"/>
        <v>12092</v>
      </c>
      <c r="E18" s="345">
        <f t="shared" si="1"/>
        <v>0.027000292510611885</v>
      </c>
      <c r="F18" s="346">
        <v>7181</v>
      </c>
      <c r="G18" s="344">
        <v>5724</v>
      </c>
      <c r="H18" s="344">
        <f t="shared" si="2"/>
        <v>12905</v>
      </c>
      <c r="I18" s="345">
        <f t="shared" si="3"/>
        <v>-0.06299883765982173</v>
      </c>
      <c r="J18" s="346">
        <v>33842</v>
      </c>
      <c r="K18" s="344">
        <v>28858</v>
      </c>
      <c r="L18" s="344">
        <f t="shared" si="4"/>
        <v>62700</v>
      </c>
      <c r="M18" s="345">
        <f t="shared" si="5"/>
        <v>0.027463442303775457</v>
      </c>
      <c r="N18" s="346">
        <v>35777</v>
      </c>
      <c r="O18" s="344">
        <v>29418</v>
      </c>
      <c r="P18" s="344">
        <f t="shared" si="6"/>
        <v>65195</v>
      </c>
      <c r="Q18" s="347">
        <f t="shared" si="7"/>
        <v>-0.038269805966715253</v>
      </c>
    </row>
    <row r="19" spans="1:17" ht="18.75" customHeight="1">
      <c r="A19" s="342" t="s">
        <v>49</v>
      </c>
      <c r="B19" s="343">
        <v>7910</v>
      </c>
      <c r="C19" s="344">
        <v>3832</v>
      </c>
      <c r="D19" s="344">
        <f t="shared" si="0"/>
        <v>11742</v>
      </c>
      <c r="E19" s="345">
        <f t="shared" si="1"/>
        <v>0.0262187756086342</v>
      </c>
      <c r="F19" s="346">
        <v>10871</v>
      </c>
      <c r="G19" s="344">
        <v>5114</v>
      </c>
      <c r="H19" s="344">
        <f t="shared" si="2"/>
        <v>15985</v>
      </c>
      <c r="I19" s="345">
        <f t="shared" si="3"/>
        <v>-0.265436346574914</v>
      </c>
      <c r="J19" s="346">
        <v>50618</v>
      </c>
      <c r="K19" s="344">
        <v>23138</v>
      </c>
      <c r="L19" s="344">
        <f t="shared" si="4"/>
        <v>73756</v>
      </c>
      <c r="M19" s="345">
        <f t="shared" si="5"/>
        <v>0.03230611882866447</v>
      </c>
      <c r="N19" s="346">
        <v>61416</v>
      </c>
      <c r="O19" s="344">
        <v>28291</v>
      </c>
      <c r="P19" s="344">
        <f t="shared" si="6"/>
        <v>89707</v>
      </c>
      <c r="Q19" s="347">
        <f t="shared" si="7"/>
        <v>-0.17781221086425814</v>
      </c>
    </row>
    <row r="20" spans="1:17" ht="18.75" customHeight="1">
      <c r="A20" s="342" t="s">
        <v>78</v>
      </c>
      <c r="B20" s="343">
        <v>5261</v>
      </c>
      <c r="C20" s="344">
        <v>5229</v>
      </c>
      <c r="D20" s="344">
        <f t="shared" si="0"/>
        <v>10490</v>
      </c>
      <c r="E20" s="345">
        <f t="shared" si="1"/>
        <v>0.02342317800498831</v>
      </c>
      <c r="F20" s="346">
        <v>1810</v>
      </c>
      <c r="G20" s="344">
        <v>1506</v>
      </c>
      <c r="H20" s="344">
        <f t="shared" si="2"/>
        <v>3316</v>
      </c>
      <c r="I20" s="345">
        <f t="shared" si="3"/>
        <v>2.163449939686369</v>
      </c>
      <c r="J20" s="346">
        <v>27189</v>
      </c>
      <c r="K20" s="344">
        <v>23555</v>
      </c>
      <c r="L20" s="344">
        <f t="shared" si="4"/>
        <v>50744</v>
      </c>
      <c r="M20" s="345">
        <f t="shared" si="5"/>
        <v>0.022226553688401623</v>
      </c>
      <c r="N20" s="346">
        <v>20481</v>
      </c>
      <c r="O20" s="344">
        <v>17621</v>
      </c>
      <c r="P20" s="344">
        <f t="shared" si="6"/>
        <v>38102</v>
      </c>
      <c r="Q20" s="347">
        <f t="shared" si="7"/>
        <v>0.3317936066348224</v>
      </c>
    </row>
    <row r="21" spans="1:17" ht="18.75" customHeight="1">
      <c r="A21" s="342" t="s">
        <v>79</v>
      </c>
      <c r="B21" s="343">
        <v>4949</v>
      </c>
      <c r="C21" s="344">
        <v>5306</v>
      </c>
      <c r="D21" s="344">
        <f t="shared" si="0"/>
        <v>10255</v>
      </c>
      <c r="E21" s="345">
        <f t="shared" si="1"/>
        <v>0.02289844522794615</v>
      </c>
      <c r="F21" s="346">
        <v>5516</v>
      </c>
      <c r="G21" s="344">
        <v>5039</v>
      </c>
      <c r="H21" s="344">
        <f t="shared" si="2"/>
        <v>10555</v>
      </c>
      <c r="I21" s="345">
        <f t="shared" si="3"/>
        <v>-0.02842254855518711</v>
      </c>
      <c r="J21" s="346">
        <v>31325</v>
      </c>
      <c r="K21" s="344">
        <v>28452</v>
      </c>
      <c r="L21" s="344">
        <f t="shared" si="4"/>
        <v>59777</v>
      </c>
      <c r="M21" s="345">
        <f t="shared" si="5"/>
        <v>0.02618312903656755</v>
      </c>
      <c r="N21" s="346">
        <v>30038</v>
      </c>
      <c r="O21" s="344">
        <v>25928</v>
      </c>
      <c r="P21" s="344">
        <f t="shared" si="6"/>
        <v>55966</v>
      </c>
      <c r="Q21" s="347">
        <f t="shared" si="7"/>
        <v>0.06809491476968166</v>
      </c>
    </row>
    <row r="22" spans="1:17" ht="18.75" customHeight="1">
      <c r="A22" s="342" t="s">
        <v>80</v>
      </c>
      <c r="B22" s="343">
        <v>3247</v>
      </c>
      <c r="C22" s="344">
        <v>2847</v>
      </c>
      <c r="D22" s="344">
        <f t="shared" si="0"/>
        <v>6094</v>
      </c>
      <c r="E22" s="345">
        <f t="shared" si="1"/>
        <v>0.013607325716148595</v>
      </c>
      <c r="F22" s="346">
        <v>3426</v>
      </c>
      <c r="G22" s="344">
        <v>3216</v>
      </c>
      <c r="H22" s="344">
        <f t="shared" si="2"/>
        <v>6642</v>
      </c>
      <c r="I22" s="345">
        <f t="shared" si="3"/>
        <v>-0.08250526949713943</v>
      </c>
      <c r="J22" s="346">
        <v>17263</v>
      </c>
      <c r="K22" s="344">
        <v>16305</v>
      </c>
      <c r="L22" s="344">
        <f t="shared" si="4"/>
        <v>33568</v>
      </c>
      <c r="M22" s="345">
        <f t="shared" si="5"/>
        <v>0.014703234948215863</v>
      </c>
      <c r="N22" s="346">
        <v>12115</v>
      </c>
      <c r="O22" s="344">
        <v>10861</v>
      </c>
      <c r="P22" s="344">
        <f t="shared" si="6"/>
        <v>22976</v>
      </c>
      <c r="Q22" s="347">
        <f t="shared" si="7"/>
        <v>0.46100278551532026</v>
      </c>
    </row>
    <row r="23" spans="1:17" ht="18.75" customHeight="1">
      <c r="A23" s="342" t="s">
        <v>81</v>
      </c>
      <c r="B23" s="343">
        <v>2810</v>
      </c>
      <c r="C23" s="344">
        <v>3212</v>
      </c>
      <c r="D23" s="344">
        <f t="shared" si="0"/>
        <v>6022</v>
      </c>
      <c r="E23" s="345">
        <f t="shared" si="1"/>
        <v>0.013446556524884615</v>
      </c>
      <c r="F23" s="346">
        <v>2725</v>
      </c>
      <c r="G23" s="344">
        <v>2970</v>
      </c>
      <c r="H23" s="344">
        <f t="shared" si="2"/>
        <v>5695</v>
      </c>
      <c r="I23" s="345">
        <f t="shared" si="3"/>
        <v>0.05741878841088677</v>
      </c>
      <c r="J23" s="346">
        <v>15090</v>
      </c>
      <c r="K23" s="344">
        <v>16137</v>
      </c>
      <c r="L23" s="344">
        <f t="shared" si="4"/>
        <v>31227</v>
      </c>
      <c r="M23" s="345">
        <f t="shared" si="5"/>
        <v>0.01367784549952147</v>
      </c>
      <c r="N23" s="346">
        <v>15587</v>
      </c>
      <c r="O23" s="344">
        <v>16956</v>
      </c>
      <c r="P23" s="344">
        <f t="shared" si="6"/>
        <v>32543</v>
      </c>
      <c r="Q23" s="347">
        <f t="shared" si="7"/>
        <v>-0.04043880404388045</v>
      </c>
    </row>
    <row r="24" spans="1:17" ht="18.75" customHeight="1">
      <c r="A24" s="342" t="s">
        <v>82</v>
      </c>
      <c r="B24" s="343">
        <v>2544</v>
      </c>
      <c r="C24" s="344">
        <v>2003</v>
      </c>
      <c r="D24" s="344">
        <f t="shared" si="0"/>
        <v>4547</v>
      </c>
      <c r="E24" s="345">
        <f t="shared" si="1"/>
        <v>0.01015302100940723</v>
      </c>
      <c r="F24" s="346">
        <v>2469</v>
      </c>
      <c r="G24" s="344">
        <v>1735</v>
      </c>
      <c r="H24" s="344">
        <f t="shared" si="2"/>
        <v>4204</v>
      </c>
      <c r="I24" s="345">
        <f t="shared" si="3"/>
        <v>0.0815889628924833</v>
      </c>
      <c r="J24" s="346">
        <v>12759</v>
      </c>
      <c r="K24" s="344">
        <v>10194</v>
      </c>
      <c r="L24" s="344">
        <f t="shared" si="4"/>
        <v>22953</v>
      </c>
      <c r="M24" s="345">
        <f t="shared" si="5"/>
        <v>0.010053722347664404</v>
      </c>
      <c r="N24" s="346">
        <v>12138</v>
      </c>
      <c r="O24" s="344">
        <v>9075</v>
      </c>
      <c r="P24" s="344">
        <f t="shared" si="6"/>
        <v>21213</v>
      </c>
      <c r="Q24" s="347">
        <f t="shared" si="7"/>
        <v>0.08202517324282277</v>
      </c>
    </row>
    <row r="25" spans="1:17" ht="18.75" customHeight="1">
      <c r="A25" s="342" t="s">
        <v>83</v>
      </c>
      <c r="B25" s="343">
        <v>2238</v>
      </c>
      <c r="C25" s="344">
        <v>2243</v>
      </c>
      <c r="D25" s="344">
        <f t="shared" si="0"/>
        <v>4481</v>
      </c>
      <c r="E25" s="345">
        <f t="shared" si="1"/>
        <v>0.010005649250748582</v>
      </c>
      <c r="F25" s="346">
        <v>2084</v>
      </c>
      <c r="G25" s="344">
        <v>2111</v>
      </c>
      <c r="H25" s="344">
        <f t="shared" si="2"/>
        <v>4195</v>
      </c>
      <c r="I25" s="345">
        <f t="shared" si="3"/>
        <v>0.06817640047675799</v>
      </c>
      <c r="J25" s="346">
        <v>10055</v>
      </c>
      <c r="K25" s="344">
        <v>9815</v>
      </c>
      <c r="L25" s="344">
        <f t="shared" si="4"/>
        <v>19870</v>
      </c>
      <c r="M25" s="345">
        <f t="shared" si="5"/>
        <v>0.008703326931036976</v>
      </c>
      <c r="N25" s="346">
        <v>12339</v>
      </c>
      <c r="O25" s="344">
        <v>12349</v>
      </c>
      <c r="P25" s="344">
        <f t="shared" si="6"/>
        <v>24688</v>
      </c>
      <c r="Q25" s="347">
        <f t="shared" si="7"/>
        <v>-0.1951555411535969</v>
      </c>
    </row>
    <row r="26" spans="1:17" ht="18.75" customHeight="1">
      <c r="A26" s="342" t="s">
        <v>84</v>
      </c>
      <c r="B26" s="343">
        <v>1775</v>
      </c>
      <c r="C26" s="344">
        <v>2087</v>
      </c>
      <c r="D26" s="344">
        <f t="shared" si="0"/>
        <v>3862</v>
      </c>
      <c r="E26" s="345">
        <f t="shared" si="1"/>
        <v>0.008623480786965192</v>
      </c>
      <c r="F26" s="346">
        <v>1391</v>
      </c>
      <c r="G26" s="344">
        <v>1475</v>
      </c>
      <c r="H26" s="344">
        <f t="shared" si="2"/>
        <v>2866</v>
      </c>
      <c r="I26" s="345">
        <f t="shared" si="3"/>
        <v>0.3475226796929518</v>
      </c>
      <c r="J26" s="346">
        <v>12142</v>
      </c>
      <c r="K26" s="344">
        <v>12246</v>
      </c>
      <c r="L26" s="344">
        <f t="shared" si="4"/>
        <v>24388</v>
      </c>
      <c r="M26" s="345">
        <f t="shared" si="5"/>
        <v>0.010682271625270747</v>
      </c>
      <c r="N26" s="346">
        <v>7726</v>
      </c>
      <c r="O26" s="344">
        <v>7841</v>
      </c>
      <c r="P26" s="344">
        <f t="shared" si="6"/>
        <v>15567</v>
      </c>
      <c r="Q26" s="347">
        <f t="shared" si="7"/>
        <v>0.5666473951307252</v>
      </c>
    </row>
    <row r="27" spans="1:17" ht="18.75" customHeight="1">
      <c r="A27" s="342" t="s">
        <v>85</v>
      </c>
      <c r="B27" s="343">
        <v>1346</v>
      </c>
      <c r="C27" s="344">
        <v>1182</v>
      </c>
      <c r="D27" s="344">
        <f t="shared" si="0"/>
        <v>2528</v>
      </c>
      <c r="E27" s="345">
        <f t="shared" si="1"/>
        <v>0.005644784937713103</v>
      </c>
      <c r="F27" s="346">
        <v>1516</v>
      </c>
      <c r="G27" s="344">
        <v>1407</v>
      </c>
      <c r="H27" s="344">
        <f t="shared" si="2"/>
        <v>2923</v>
      </c>
      <c r="I27" s="345">
        <f t="shared" si="3"/>
        <v>-0.1351351351351351</v>
      </c>
      <c r="J27" s="346">
        <v>7199</v>
      </c>
      <c r="K27" s="344">
        <v>6899</v>
      </c>
      <c r="L27" s="344">
        <f t="shared" si="4"/>
        <v>14098</v>
      </c>
      <c r="M27" s="345">
        <f t="shared" si="5"/>
        <v>0.0061751133907276936</v>
      </c>
      <c r="N27" s="346">
        <v>8289</v>
      </c>
      <c r="O27" s="344">
        <v>8411</v>
      </c>
      <c r="P27" s="344">
        <f t="shared" si="6"/>
        <v>16700</v>
      </c>
      <c r="Q27" s="347">
        <f t="shared" si="7"/>
        <v>-0.15580838323353297</v>
      </c>
    </row>
    <row r="28" spans="1:17" ht="18.75" customHeight="1">
      <c r="A28" s="342" t="s">
        <v>86</v>
      </c>
      <c r="B28" s="343">
        <v>1077</v>
      </c>
      <c r="C28" s="344">
        <v>880</v>
      </c>
      <c r="D28" s="344">
        <f t="shared" si="0"/>
        <v>1957</v>
      </c>
      <c r="E28" s="345">
        <f t="shared" si="1"/>
        <v>0.004369795934772366</v>
      </c>
      <c r="F28" s="346">
        <v>530</v>
      </c>
      <c r="G28" s="344">
        <v>543</v>
      </c>
      <c r="H28" s="344">
        <f t="shared" si="2"/>
        <v>1073</v>
      </c>
      <c r="I28" s="345">
        <f t="shared" si="3"/>
        <v>0.8238583410997204</v>
      </c>
      <c r="J28" s="346">
        <v>6199</v>
      </c>
      <c r="K28" s="344">
        <v>5675</v>
      </c>
      <c r="L28" s="344">
        <f t="shared" si="4"/>
        <v>11874</v>
      </c>
      <c r="M28" s="345">
        <f t="shared" si="5"/>
        <v>0.005200971513796328</v>
      </c>
      <c r="N28" s="346">
        <v>3738</v>
      </c>
      <c r="O28" s="344">
        <v>3372</v>
      </c>
      <c r="P28" s="344">
        <f t="shared" si="6"/>
        <v>7110</v>
      </c>
      <c r="Q28" s="347">
        <f t="shared" si="7"/>
        <v>0.670042194092827</v>
      </c>
    </row>
    <row r="29" spans="1:17" ht="18.75" customHeight="1">
      <c r="A29" s="342" t="s">
        <v>87</v>
      </c>
      <c r="B29" s="343">
        <v>529</v>
      </c>
      <c r="C29" s="344">
        <v>529</v>
      </c>
      <c r="D29" s="344">
        <f t="shared" si="0"/>
        <v>1058</v>
      </c>
      <c r="E29" s="345">
        <f t="shared" si="1"/>
        <v>0.0023624139494068286</v>
      </c>
      <c r="F29" s="346"/>
      <c r="G29" s="344"/>
      <c r="H29" s="344">
        <f t="shared" si="2"/>
        <v>0</v>
      </c>
      <c r="I29" s="345"/>
      <c r="J29" s="346">
        <v>3139</v>
      </c>
      <c r="K29" s="344">
        <v>3203</v>
      </c>
      <c r="L29" s="344">
        <f t="shared" si="4"/>
        <v>6342</v>
      </c>
      <c r="M29" s="345">
        <f t="shared" si="5"/>
        <v>0.0027778811976163307</v>
      </c>
      <c r="N29" s="346">
        <v>2281</v>
      </c>
      <c r="O29" s="344">
        <v>2324</v>
      </c>
      <c r="P29" s="344">
        <f t="shared" si="6"/>
        <v>4605</v>
      </c>
      <c r="Q29" s="347">
        <f t="shared" si="7"/>
        <v>0.3771986970684038</v>
      </c>
    </row>
    <row r="30" spans="1:17" ht="18.75" customHeight="1">
      <c r="A30" s="342" t="s">
        <v>88</v>
      </c>
      <c r="B30" s="343">
        <v>304</v>
      </c>
      <c r="C30" s="344">
        <v>311</v>
      </c>
      <c r="D30" s="344">
        <f t="shared" si="0"/>
        <v>615</v>
      </c>
      <c r="E30" s="345">
        <f t="shared" si="1"/>
        <v>0.0013732368420465025</v>
      </c>
      <c r="F30" s="346">
        <v>342</v>
      </c>
      <c r="G30" s="344">
        <v>322</v>
      </c>
      <c r="H30" s="344">
        <f t="shared" si="2"/>
        <v>664</v>
      </c>
      <c r="I30" s="345">
        <f>(D30/H30-1)</f>
        <v>-0.0737951807228916</v>
      </c>
      <c r="J30" s="346">
        <v>2322</v>
      </c>
      <c r="K30" s="344">
        <v>2824</v>
      </c>
      <c r="L30" s="344">
        <f t="shared" si="4"/>
        <v>5146</v>
      </c>
      <c r="M30" s="345">
        <f t="shared" si="5"/>
        <v>0.002254017130705399</v>
      </c>
      <c r="N30" s="346">
        <v>2374</v>
      </c>
      <c r="O30" s="344">
        <v>2749</v>
      </c>
      <c r="P30" s="344">
        <f t="shared" si="6"/>
        <v>5123</v>
      </c>
      <c r="Q30" s="347">
        <f t="shared" si="7"/>
        <v>0.004489556900253655</v>
      </c>
    </row>
    <row r="31" spans="1:17" ht="18.75" customHeight="1">
      <c r="A31" s="342" t="s">
        <v>89</v>
      </c>
      <c r="B31" s="343">
        <v>277</v>
      </c>
      <c r="C31" s="344">
        <v>312</v>
      </c>
      <c r="D31" s="344">
        <f t="shared" si="0"/>
        <v>589</v>
      </c>
      <c r="E31" s="345">
        <f t="shared" si="1"/>
        <v>0.0013151813007567317</v>
      </c>
      <c r="F31" s="346">
        <v>225</v>
      </c>
      <c r="G31" s="344">
        <v>240</v>
      </c>
      <c r="H31" s="344">
        <f t="shared" si="2"/>
        <v>465</v>
      </c>
      <c r="I31" s="345">
        <f>(D31/H31-1)</f>
        <v>0.2666666666666666</v>
      </c>
      <c r="J31" s="346">
        <v>1505</v>
      </c>
      <c r="K31" s="344">
        <v>1325</v>
      </c>
      <c r="L31" s="344">
        <f t="shared" si="4"/>
        <v>2830</v>
      </c>
      <c r="M31" s="345">
        <f t="shared" si="5"/>
        <v>0.0012395780178578078</v>
      </c>
      <c r="N31" s="346">
        <v>1439</v>
      </c>
      <c r="O31" s="344">
        <v>1517</v>
      </c>
      <c r="P31" s="344">
        <f t="shared" si="6"/>
        <v>2956</v>
      </c>
      <c r="Q31" s="347">
        <f t="shared" si="7"/>
        <v>-0.04262516914749659</v>
      </c>
    </row>
    <row r="32" spans="1:17" ht="18.75" customHeight="1" thickBot="1">
      <c r="A32" s="348" t="s">
        <v>90</v>
      </c>
      <c r="B32" s="349"/>
      <c r="C32" s="350"/>
      <c r="D32" s="350">
        <f t="shared" si="0"/>
        <v>0</v>
      </c>
      <c r="E32" s="351">
        <f t="shared" si="1"/>
        <v>0</v>
      </c>
      <c r="F32" s="352">
        <v>1156</v>
      </c>
      <c r="G32" s="350">
        <v>928</v>
      </c>
      <c r="H32" s="350">
        <f t="shared" si="2"/>
        <v>2084</v>
      </c>
      <c r="I32" s="351">
        <f>(D32/H32-1)</f>
        <v>-1</v>
      </c>
      <c r="J32" s="352"/>
      <c r="K32" s="350"/>
      <c r="L32" s="350">
        <f t="shared" si="4"/>
        <v>0</v>
      </c>
      <c r="M32" s="351">
        <f t="shared" si="5"/>
        <v>0</v>
      </c>
      <c r="N32" s="352">
        <v>10501</v>
      </c>
      <c r="O32" s="350">
        <v>7153</v>
      </c>
      <c r="P32" s="350">
        <f t="shared" si="6"/>
        <v>17654</v>
      </c>
      <c r="Q32" s="353">
        <f t="shared" si="7"/>
        <v>-1</v>
      </c>
    </row>
    <row r="33" spans="1:17" ht="14.25">
      <c r="A33" s="354" t="s">
        <v>91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</row>
    <row r="34" ht="14.25">
      <c r="A34" s="354" t="s">
        <v>67</v>
      </c>
    </row>
  </sheetData>
  <sheetProtection/>
  <mergeCells count="13"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  <mergeCell ref="B4:I4"/>
    <mergeCell ref="J4:Q4"/>
  </mergeCells>
  <conditionalFormatting sqref="Q33:Q65536 I33:I65536 Q3:Q6 I3:I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88" zoomScaleNormal="88" zoomScalePageLayoutView="0" workbookViewId="0" topLeftCell="A1">
      <selection activeCell="A10" sqref="A10"/>
    </sheetView>
  </sheetViews>
  <sheetFormatPr defaultColWidth="9.140625" defaultRowHeight="12.75"/>
  <cols>
    <col min="1" max="1" width="25.57421875" style="303" customWidth="1"/>
    <col min="2" max="2" width="8.140625" style="303" customWidth="1"/>
    <col min="3" max="3" width="9.140625" style="303" customWidth="1"/>
    <col min="4" max="4" width="8.140625" style="303" customWidth="1"/>
    <col min="5" max="5" width="10.7109375" style="303" customWidth="1"/>
    <col min="6" max="6" width="8.7109375" style="303" customWidth="1"/>
    <col min="7" max="7" width="9.00390625" style="303" customWidth="1"/>
    <col min="8" max="8" width="8.140625" style="303" customWidth="1"/>
    <col min="9" max="9" width="9.57421875" style="303" customWidth="1"/>
    <col min="10" max="11" width="9.7109375" style="303" customWidth="1"/>
    <col min="12" max="12" width="10.140625" style="303" customWidth="1"/>
    <col min="13" max="13" width="10.00390625" style="303" customWidth="1"/>
    <col min="14" max="14" width="10.140625" style="303" customWidth="1"/>
    <col min="15" max="15" width="9.8515625" style="303" customWidth="1"/>
    <col min="16" max="16" width="9.28125" style="303" customWidth="1"/>
    <col min="17" max="17" width="9.421875" style="303" customWidth="1"/>
    <col min="18" max="16384" width="9.140625" style="303" customWidth="1"/>
  </cols>
  <sheetData>
    <row r="1" spans="16:17" ht="18.75" thickBot="1">
      <c r="P1" s="247" t="s">
        <v>0</v>
      </c>
      <c r="Q1" s="248"/>
    </row>
    <row r="2" ht="6" customHeight="1" thickBot="1"/>
    <row r="3" spans="1:17" ht="25.5" customHeight="1" thickBot="1" thickTop="1">
      <c r="A3" s="356" t="s">
        <v>92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8"/>
    </row>
    <row r="4" spans="1:17" s="364" customFormat="1" ht="18.75" customHeight="1" thickBot="1">
      <c r="A4" s="359" t="s">
        <v>69</v>
      </c>
      <c r="B4" s="360" t="s">
        <v>39</v>
      </c>
      <c r="C4" s="361"/>
      <c r="D4" s="361"/>
      <c r="E4" s="361"/>
      <c r="F4" s="361"/>
      <c r="G4" s="361"/>
      <c r="H4" s="361"/>
      <c r="I4" s="362"/>
      <c r="J4" s="360" t="s">
        <v>40</v>
      </c>
      <c r="K4" s="361"/>
      <c r="L4" s="361"/>
      <c r="M4" s="361"/>
      <c r="N4" s="361"/>
      <c r="O4" s="361"/>
      <c r="P4" s="361"/>
      <c r="Q4" s="363"/>
    </row>
    <row r="5" spans="1:17" s="367" customFormat="1" ht="26.25" customHeight="1">
      <c r="A5" s="365"/>
      <c r="B5" s="317" t="s">
        <v>41</v>
      </c>
      <c r="C5" s="314"/>
      <c r="D5" s="315"/>
      <c r="E5" s="316" t="s">
        <v>42</v>
      </c>
      <c r="F5" s="317" t="s">
        <v>43</v>
      </c>
      <c r="G5" s="314"/>
      <c r="H5" s="315"/>
      <c r="I5" s="318" t="s">
        <v>44</v>
      </c>
      <c r="J5" s="317" t="s">
        <v>45</v>
      </c>
      <c r="K5" s="314"/>
      <c r="L5" s="315"/>
      <c r="M5" s="316" t="s">
        <v>42</v>
      </c>
      <c r="N5" s="317" t="s">
        <v>46</v>
      </c>
      <c r="O5" s="314"/>
      <c r="P5" s="315"/>
      <c r="Q5" s="366" t="s">
        <v>44</v>
      </c>
    </row>
    <row r="6" spans="1:17" s="320" customFormat="1" ht="15" customHeight="1" thickBot="1">
      <c r="A6" s="368"/>
      <c r="B6" s="325" t="s">
        <v>14</v>
      </c>
      <c r="C6" s="326" t="s">
        <v>15</v>
      </c>
      <c r="D6" s="326" t="s">
        <v>13</v>
      </c>
      <c r="E6" s="369"/>
      <c r="F6" s="325" t="s">
        <v>14</v>
      </c>
      <c r="G6" s="326" t="s">
        <v>15</v>
      </c>
      <c r="H6" s="326" t="s">
        <v>13</v>
      </c>
      <c r="I6" s="327"/>
      <c r="J6" s="325" t="s">
        <v>14</v>
      </c>
      <c r="K6" s="326" t="s">
        <v>15</v>
      </c>
      <c r="L6" s="326" t="s">
        <v>13</v>
      </c>
      <c r="M6" s="369"/>
      <c r="N6" s="325" t="s">
        <v>14</v>
      </c>
      <c r="O6" s="326" t="s">
        <v>15</v>
      </c>
      <c r="P6" s="326" t="s">
        <v>13</v>
      </c>
      <c r="Q6" s="370"/>
    </row>
    <row r="7" spans="1:17" s="335" customFormat="1" ht="18.75" customHeight="1" thickBot="1" thickTop="1">
      <c r="A7" s="371" t="s">
        <v>4</v>
      </c>
      <c r="B7" s="372">
        <f>SUM(B8:B34)</f>
        <v>25369.49600000001</v>
      </c>
      <c r="C7" s="373">
        <f>SUM(C8:C34)</f>
        <v>16339.443000000001</v>
      </c>
      <c r="D7" s="374">
        <f aca="true" t="shared" si="0" ref="D7:D34">C7+B7</f>
        <v>41708.93900000001</v>
      </c>
      <c r="E7" s="375">
        <f aca="true" t="shared" si="1" ref="E7:E34">(D7/$D$7)</f>
        <v>1</v>
      </c>
      <c r="F7" s="372">
        <f>SUM(F8:F34)</f>
        <v>24819.529000000002</v>
      </c>
      <c r="G7" s="373">
        <f>SUM(G8:G34)</f>
        <v>12358.21</v>
      </c>
      <c r="H7" s="374">
        <f aca="true" t="shared" si="2" ref="H7:H34">G7+F7</f>
        <v>37177.739</v>
      </c>
      <c r="I7" s="375">
        <f aca="true" t="shared" si="3" ref="I7:I34">(D7/H7-1)</f>
        <v>0.12187938594114112</v>
      </c>
      <c r="J7" s="372">
        <f>SUM(J8:J34)</f>
        <v>129520.117</v>
      </c>
      <c r="K7" s="373">
        <f>SUM(K8:K34)</f>
        <v>76825.82899999998</v>
      </c>
      <c r="L7" s="373">
        <f aca="true" t="shared" si="4" ref="L7:L34">K7+J7</f>
        <v>206345.946</v>
      </c>
      <c r="M7" s="375">
        <f aca="true" t="shared" si="5" ref="M7:M34">(L7/$L$7)</f>
        <v>1</v>
      </c>
      <c r="N7" s="372">
        <f>SUM(N8:N34)</f>
        <v>121271.90399999998</v>
      </c>
      <c r="O7" s="373">
        <f>SUM(O8:O34)</f>
        <v>58039.043000000005</v>
      </c>
      <c r="P7" s="373">
        <f aca="true" t="shared" si="6" ref="P7:P34">O7+N7</f>
        <v>179310.947</v>
      </c>
      <c r="Q7" s="376">
        <f>(L7/P7-1)</f>
        <v>0.15077160347605556</v>
      </c>
    </row>
    <row r="8" spans="1:17" ht="18.75" customHeight="1" thickTop="1">
      <c r="A8" s="377" t="s">
        <v>60</v>
      </c>
      <c r="B8" s="378">
        <v>5842.292000000001</v>
      </c>
      <c r="C8" s="379">
        <v>5591.54</v>
      </c>
      <c r="D8" s="379">
        <f t="shared" si="0"/>
        <v>11433.832000000002</v>
      </c>
      <c r="E8" s="380">
        <f t="shared" si="1"/>
        <v>0.2741338493410249</v>
      </c>
      <c r="F8" s="378">
        <v>5478.104</v>
      </c>
      <c r="G8" s="379">
        <v>3654.126</v>
      </c>
      <c r="H8" s="379">
        <f t="shared" si="2"/>
        <v>9132.23</v>
      </c>
      <c r="I8" s="380">
        <f t="shared" si="3"/>
        <v>0.25203066501829263</v>
      </c>
      <c r="J8" s="378">
        <v>29598.439000000006</v>
      </c>
      <c r="K8" s="379">
        <v>26163.403999999995</v>
      </c>
      <c r="L8" s="379">
        <f t="shared" si="4"/>
        <v>55761.843</v>
      </c>
      <c r="M8" s="380">
        <f t="shared" si="5"/>
        <v>0.27023473967353834</v>
      </c>
      <c r="N8" s="378">
        <v>26710.735999999997</v>
      </c>
      <c r="O8" s="379">
        <v>17215.038999999997</v>
      </c>
      <c r="P8" s="379">
        <f t="shared" si="6"/>
        <v>43925.774999999994</v>
      </c>
      <c r="Q8" s="381">
        <f>(L8/P8-1)</f>
        <v>0.2694560995224331</v>
      </c>
    </row>
    <row r="9" spans="1:17" ht="18.75" customHeight="1">
      <c r="A9" s="377" t="s">
        <v>93</v>
      </c>
      <c r="B9" s="378">
        <v>3268.792</v>
      </c>
      <c r="C9" s="379">
        <v>1757.578</v>
      </c>
      <c r="D9" s="379">
        <f t="shared" si="0"/>
        <v>5026.37</v>
      </c>
      <c r="E9" s="380">
        <f t="shared" si="1"/>
        <v>0.12051061764002192</v>
      </c>
      <c r="F9" s="378">
        <v>1951.229</v>
      </c>
      <c r="G9" s="379">
        <v>1084.956</v>
      </c>
      <c r="H9" s="379">
        <f t="shared" si="2"/>
        <v>3036.185</v>
      </c>
      <c r="I9" s="380">
        <f t="shared" si="3"/>
        <v>0.6554887136324039</v>
      </c>
      <c r="J9" s="378">
        <v>16094.564999999999</v>
      </c>
      <c r="K9" s="379">
        <v>10195.170999999998</v>
      </c>
      <c r="L9" s="379">
        <f t="shared" si="4"/>
        <v>26289.735999999997</v>
      </c>
      <c r="M9" s="380">
        <f t="shared" si="5"/>
        <v>0.1274061182670388</v>
      </c>
      <c r="N9" s="378">
        <v>4503.3</v>
      </c>
      <c r="O9" s="379">
        <v>2525.442</v>
      </c>
      <c r="P9" s="379">
        <f t="shared" si="6"/>
        <v>7028.742</v>
      </c>
      <c r="Q9" s="381">
        <f>(L9/P9-1)</f>
        <v>2.7403188223440265</v>
      </c>
    </row>
    <row r="10" spans="1:17" ht="18.75" customHeight="1">
      <c r="A10" s="377" t="s">
        <v>94</v>
      </c>
      <c r="B10" s="378">
        <v>2842.936</v>
      </c>
      <c r="C10" s="379">
        <v>922.169</v>
      </c>
      <c r="D10" s="379">
        <f t="shared" si="0"/>
        <v>3765.105</v>
      </c>
      <c r="E10" s="380">
        <f t="shared" si="1"/>
        <v>0.09027093688477664</v>
      </c>
      <c r="F10" s="378">
        <v>3851.088</v>
      </c>
      <c r="G10" s="379">
        <v>987.799</v>
      </c>
      <c r="H10" s="379">
        <f t="shared" si="2"/>
        <v>4838.887000000001</v>
      </c>
      <c r="I10" s="380">
        <f t="shared" si="3"/>
        <v>-0.22190681452160388</v>
      </c>
      <c r="J10" s="378">
        <v>20140.186</v>
      </c>
      <c r="K10" s="379">
        <v>5228.340999999999</v>
      </c>
      <c r="L10" s="379">
        <f t="shared" si="4"/>
        <v>25368.527000000002</v>
      </c>
      <c r="M10" s="380">
        <f t="shared" si="5"/>
        <v>0.12294172719051143</v>
      </c>
      <c r="N10" s="378">
        <v>21976.957</v>
      </c>
      <c r="O10" s="379">
        <v>5292.881</v>
      </c>
      <c r="P10" s="379">
        <f t="shared" si="6"/>
        <v>27269.838</v>
      </c>
      <c r="Q10" s="381">
        <f aca="true" t="shared" si="7" ref="Q10:Q25">(L10/P10-1)</f>
        <v>-0.06972212302838021</v>
      </c>
    </row>
    <row r="11" spans="1:17" ht="18.75" customHeight="1">
      <c r="A11" s="377" t="s">
        <v>47</v>
      </c>
      <c r="B11" s="378">
        <v>1922.3179999999995</v>
      </c>
      <c r="C11" s="379">
        <v>1770.2759999999998</v>
      </c>
      <c r="D11" s="379">
        <f t="shared" si="0"/>
        <v>3692.593999999999</v>
      </c>
      <c r="E11" s="380">
        <f t="shared" si="1"/>
        <v>0.08853243665584487</v>
      </c>
      <c r="F11" s="378">
        <v>1361.997</v>
      </c>
      <c r="G11" s="379">
        <v>1055.8029999999999</v>
      </c>
      <c r="H11" s="379">
        <f t="shared" si="2"/>
        <v>2417.8</v>
      </c>
      <c r="I11" s="380">
        <f t="shared" si="3"/>
        <v>0.5272537017123</v>
      </c>
      <c r="J11" s="378">
        <v>9752.054999999998</v>
      </c>
      <c r="K11" s="379">
        <v>8244.338999999996</v>
      </c>
      <c r="L11" s="379">
        <f t="shared" si="4"/>
        <v>17996.393999999993</v>
      </c>
      <c r="M11" s="380">
        <f t="shared" si="5"/>
        <v>0.08721467200523529</v>
      </c>
      <c r="N11" s="378">
        <v>7326.826000000002</v>
      </c>
      <c r="O11" s="379">
        <v>6185.541</v>
      </c>
      <c r="P11" s="379">
        <f t="shared" si="6"/>
        <v>13512.367000000002</v>
      </c>
      <c r="Q11" s="381">
        <f t="shared" si="7"/>
        <v>0.33184615249126903</v>
      </c>
    </row>
    <row r="12" spans="1:17" ht="18.75" customHeight="1">
      <c r="A12" s="377" t="s">
        <v>95</v>
      </c>
      <c r="B12" s="378">
        <v>2442.556</v>
      </c>
      <c r="C12" s="379">
        <v>580.088</v>
      </c>
      <c r="D12" s="379">
        <f t="shared" si="0"/>
        <v>3022.6440000000002</v>
      </c>
      <c r="E12" s="380">
        <f t="shared" si="1"/>
        <v>0.07246993264441465</v>
      </c>
      <c r="F12" s="378">
        <v>3550.6440000000002</v>
      </c>
      <c r="G12" s="379">
        <v>908.629</v>
      </c>
      <c r="H12" s="379">
        <f t="shared" si="2"/>
        <v>4459.273</v>
      </c>
      <c r="I12" s="380">
        <f t="shared" si="3"/>
        <v>-0.3221666401675789</v>
      </c>
      <c r="J12" s="378">
        <v>11691.506999999998</v>
      </c>
      <c r="K12" s="379">
        <v>3517.6130000000003</v>
      </c>
      <c r="L12" s="379">
        <f t="shared" si="4"/>
        <v>15209.119999999999</v>
      </c>
      <c r="M12" s="380">
        <f t="shared" si="5"/>
        <v>0.07370689996497436</v>
      </c>
      <c r="N12" s="378">
        <v>19480.306</v>
      </c>
      <c r="O12" s="379">
        <v>6859.128</v>
      </c>
      <c r="P12" s="379">
        <f t="shared" si="6"/>
        <v>26339.434</v>
      </c>
      <c r="Q12" s="381">
        <f t="shared" si="7"/>
        <v>-0.4225722542101703</v>
      </c>
    </row>
    <row r="13" spans="1:17" ht="18.75" customHeight="1">
      <c r="A13" s="377" t="s">
        <v>59</v>
      </c>
      <c r="B13" s="378">
        <v>1534.361</v>
      </c>
      <c r="C13" s="379">
        <v>1167.644</v>
      </c>
      <c r="D13" s="379">
        <f t="shared" si="0"/>
        <v>2702.005</v>
      </c>
      <c r="E13" s="380">
        <f t="shared" si="1"/>
        <v>0.06478239592716561</v>
      </c>
      <c r="F13" s="378">
        <v>1236.2410000000002</v>
      </c>
      <c r="G13" s="379">
        <v>633.846</v>
      </c>
      <c r="H13" s="379">
        <f t="shared" si="2"/>
        <v>1870.0870000000002</v>
      </c>
      <c r="I13" s="380">
        <f t="shared" si="3"/>
        <v>0.44485523935517435</v>
      </c>
      <c r="J13" s="378">
        <v>7181.386000000001</v>
      </c>
      <c r="K13" s="379">
        <v>5283.501</v>
      </c>
      <c r="L13" s="379">
        <f t="shared" si="4"/>
        <v>12464.887000000002</v>
      </c>
      <c r="M13" s="380">
        <f t="shared" si="5"/>
        <v>0.06040771452810613</v>
      </c>
      <c r="N13" s="378">
        <v>6540.172000000001</v>
      </c>
      <c r="O13" s="379">
        <v>2588.5470000000005</v>
      </c>
      <c r="P13" s="379">
        <f t="shared" si="6"/>
        <v>9128.719000000001</v>
      </c>
      <c r="Q13" s="381">
        <f t="shared" si="7"/>
        <v>0.36545850518566736</v>
      </c>
    </row>
    <row r="14" spans="1:17" ht="18.75" customHeight="1">
      <c r="A14" s="377" t="s">
        <v>96</v>
      </c>
      <c r="B14" s="378">
        <v>1701.649</v>
      </c>
      <c r="C14" s="379">
        <v>988.5810000000001</v>
      </c>
      <c r="D14" s="379">
        <f t="shared" si="0"/>
        <v>2690.23</v>
      </c>
      <c r="E14" s="380">
        <f t="shared" si="1"/>
        <v>0.06450008234445856</v>
      </c>
      <c r="F14" s="378">
        <v>1922.208</v>
      </c>
      <c r="G14" s="379">
        <v>1100.636</v>
      </c>
      <c r="H14" s="379">
        <f t="shared" si="2"/>
        <v>3022.844</v>
      </c>
      <c r="I14" s="380">
        <f t="shared" si="3"/>
        <v>-0.11003346517385615</v>
      </c>
      <c r="J14" s="378">
        <v>8503.711</v>
      </c>
      <c r="K14" s="379">
        <v>3941.6459999999997</v>
      </c>
      <c r="L14" s="379">
        <f t="shared" si="4"/>
        <v>12445.357</v>
      </c>
      <c r="M14" s="380">
        <f t="shared" si="5"/>
        <v>0.06031306764805547</v>
      </c>
      <c r="N14" s="378">
        <v>9372.430999999999</v>
      </c>
      <c r="O14" s="379">
        <v>3430.0840000000003</v>
      </c>
      <c r="P14" s="379">
        <f t="shared" si="6"/>
        <v>12802.515</v>
      </c>
      <c r="Q14" s="381">
        <f t="shared" si="7"/>
        <v>-0.027897487329637927</v>
      </c>
    </row>
    <row r="15" spans="1:17" ht="18.75" customHeight="1">
      <c r="A15" s="377" t="s">
        <v>97</v>
      </c>
      <c r="B15" s="378">
        <v>1195.578</v>
      </c>
      <c r="C15" s="379">
        <v>675.609</v>
      </c>
      <c r="D15" s="379">
        <f t="shared" si="0"/>
        <v>1871.187</v>
      </c>
      <c r="E15" s="380">
        <f t="shared" si="1"/>
        <v>0.044862972898926996</v>
      </c>
      <c r="F15" s="378">
        <v>391.914</v>
      </c>
      <c r="G15" s="379">
        <v>131.604</v>
      </c>
      <c r="H15" s="379">
        <f t="shared" si="2"/>
        <v>523.518</v>
      </c>
      <c r="I15" s="380">
        <f t="shared" si="3"/>
        <v>2.574255326464419</v>
      </c>
      <c r="J15" s="378">
        <v>3963.859</v>
      </c>
      <c r="K15" s="379">
        <v>1504.115</v>
      </c>
      <c r="L15" s="379">
        <f t="shared" si="4"/>
        <v>5467.974</v>
      </c>
      <c r="M15" s="380">
        <f t="shared" si="5"/>
        <v>0.026499061920024346</v>
      </c>
      <c r="N15" s="378">
        <v>1284.4579999999999</v>
      </c>
      <c r="O15" s="379">
        <v>552.11</v>
      </c>
      <c r="P15" s="379">
        <f t="shared" si="6"/>
        <v>1836.5679999999998</v>
      </c>
      <c r="Q15" s="381">
        <f t="shared" si="7"/>
        <v>1.9772782712102144</v>
      </c>
    </row>
    <row r="16" spans="1:17" ht="18.75" customHeight="1">
      <c r="A16" s="377" t="s">
        <v>98</v>
      </c>
      <c r="B16" s="378">
        <v>1127.634</v>
      </c>
      <c r="C16" s="379">
        <v>723.229</v>
      </c>
      <c r="D16" s="379">
        <f t="shared" si="0"/>
        <v>1850.863</v>
      </c>
      <c r="E16" s="380">
        <f t="shared" si="1"/>
        <v>0.04437569126368809</v>
      </c>
      <c r="F16" s="378">
        <v>807.881</v>
      </c>
      <c r="G16" s="379">
        <v>341.51800000000003</v>
      </c>
      <c r="H16" s="379">
        <f t="shared" si="2"/>
        <v>1149.399</v>
      </c>
      <c r="I16" s="380">
        <f t="shared" si="3"/>
        <v>0.6102876372782648</v>
      </c>
      <c r="J16" s="378">
        <v>5439.329</v>
      </c>
      <c r="K16" s="379">
        <v>2887.09</v>
      </c>
      <c r="L16" s="379">
        <f t="shared" si="4"/>
        <v>8326.419</v>
      </c>
      <c r="M16" s="380">
        <f t="shared" si="5"/>
        <v>0.040351745025317826</v>
      </c>
      <c r="N16" s="378">
        <v>3903.808</v>
      </c>
      <c r="O16" s="379">
        <v>1824.9379999999999</v>
      </c>
      <c r="P16" s="379">
        <f t="shared" si="6"/>
        <v>5728.746</v>
      </c>
      <c r="Q16" s="381">
        <f t="shared" si="7"/>
        <v>0.4534453089733774</v>
      </c>
    </row>
    <row r="17" spans="1:17" ht="18.75" customHeight="1">
      <c r="A17" s="377" t="s">
        <v>57</v>
      </c>
      <c r="B17" s="378">
        <v>377.54</v>
      </c>
      <c r="C17" s="379">
        <v>359.79699999999997</v>
      </c>
      <c r="D17" s="379">
        <f t="shared" si="0"/>
        <v>737.337</v>
      </c>
      <c r="E17" s="380">
        <f t="shared" si="1"/>
        <v>0.017678152877492276</v>
      </c>
      <c r="F17" s="378">
        <v>260.079</v>
      </c>
      <c r="G17" s="379">
        <v>220.24300000000002</v>
      </c>
      <c r="H17" s="379">
        <f t="shared" si="2"/>
        <v>480.322</v>
      </c>
      <c r="I17" s="380">
        <f t="shared" si="3"/>
        <v>0.535088961155225</v>
      </c>
      <c r="J17" s="378">
        <v>1910.8069999999996</v>
      </c>
      <c r="K17" s="379">
        <v>1614.5830000000003</v>
      </c>
      <c r="L17" s="379">
        <f t="shared" si="4"/>
        <v>3525.39</v>
      </c>
      <c r="M17" s="380">
        <f t="shared" si="5"/>
        <v>0.017084852250986313</v>
      </c>
      <c r="N17" s="378">
        <v>1681.059</v>
      </c>
      <c r="O17" s="379">
        <v>1169.505</v>
      </c>
      <c r="P17" s="379">
        <f t="shared" si="6"/>
        <v>2850.5640000000003</v>
      </c>
      <c r="Q17" s="381">
        <f t="shared" si="7"/>
        <v>0.2367342041785414</v>
      </c>
    </row>
    <row r="18" spans="1:17" ht="18.75" customHeight="1">
      <c r="A18" s="377" t="s">
        <v>99</v>
      </c>
      <c r="B18" s="378">
        <v>465.57899999999995</v>
      </c>
      <c r="C18" s="379">
        <v>244.637</v>
      </c>
      <c r="D18" s="379">
        <f t="shared" si="0"/>
        <v>710.2159999999999</v>
      </c>
      <c r="E18" s="380">
        <f t="shared" si="1"/>
        <v>0.017027908573747218</v>
      </c>
      <c r="F18" s="378">
        <v>548.214</v>
      </c>
      <c r="G18" s="379">
        <v>188</v>
      </c>
      <c r="H18" s="379">
        <f t="shared" si="2"/>
        <v>736.214</v>
      </c>
      <c r="I18" s="380">
        <f t="shared" si="3"/>
        <v>-0.035313101897002985</v>
      </c>
      <c r="J18" s="378">
        <v>2126.736</v>
      </c>
      <c r="K18" s="379">
        <v>1112.424</v>
      </c>
      <c r="L18" s="379">
        <f t="shared" si="4"/>
        <v>3239.16</v>
      </c>
      <c r="M18" s="380">
        <f t="shared" si="5"/>
        <v>0.01569771571863108</v>
      </c>
      <c r="N18" s="378">
        <v>1933.089</v>
      </c>
      <c r="O18" s="379">
        <v>991.726</v>
      </c>
      <c r="P18" s="379">
        <f t="shared" si="6"/>
        <v>2924.815</v>
      </c>
      <c r="Q18" s="381">
        <f t="shared" si="7"/>
        <v>0.10747517364346115</v>
      </c>
    </row>
    <row r="19" spans="1:17" ht="18.75" customHeight="1">
      <c r="A19" s="377" t="s">
        <v>100</v>
      </c>
      <c r="B19" s="378">
        <v>465.483</v>
      </c>
      <c r="C19" s="379"/>
      <c r="D19" s="379">
        <f t="shared" si="0"/>
        <v>465.483</v>
      </c>
      <c r="E19" s="380">
        <f t="shared" si="1"/>
        <v>0.011160269504817657</v>
      </c>
      <c r="F19" s="378">
        <v>695.136</v>
      </c>
      <c r="G19" s="379">
        <v>257.048</v>
      </c>
      <c r="H19" s="379">
        <f t="shared" si="2"/>
        <v>952.184</v>
      </c>
      <c r="I19" s="380">
        <f t="shared" si="3"/>
        <v>-0.5111417541147509</v>
      </c>
      <c r="J19" s="378">
        <v>2803.24</v>
      </c>
      <c r="K19" s="379">
        <v>124.21600000000001</v>
      </c>
      <c r="L19" s="379">
        <f t="shared" si="4"/>
        <v>2927.4559999999997</v>
      </c>
      <c r="M19" s="380">
        <f t="shared" si="5"/>
        <v>0.014187126312624527</v>
      </c>
      <c r="N19" s="378">
        <v>3969.3029999999994</v>
      </c>
      <c r="O19" s="379">
        <v>1614.9180000000001</v>
      </c>
      <c r="P19" s="379">
        <f t="shared" si="6"/>
        <v>5584.221</v>
      </c>
      <c r="Q19" s="381">
        <f t="shared" si="7"/>
        <v>-0.4757628682675704</v>
      </c>
    </row>
    <row r="20" spans="1:17" ht="18.75" customHeight="1">
      <c r="A20" s="377" t="s">
        <v>101</v>
      </c>
      <c r="B20" s="378">
        <v>364.227</v>
      </c>
      <c r="C20" s="379">
        <v>90.804</v>
      </c>
      <c r="D20" s="379">
        <f t="shared" si="0"/>
        <v>455.03099999999995</v>
      </c>
      <c r="E20" s="380">
        <f t="shared" si="1"/>
        <v>0.010909675741212209</v>
      </c>
      <c r="F20" s="378">
        <v>458.544</v>
      </c>
      <c r="G20" s="379">
        <v>177.771</v>
      </c>
      <c r="H20" s="379">
        <f t="shared" si="2"/>
        <v>636.3149999999999</v>
      </c>
      <c r="I20" s="380">
        <f t="shared" si="3"/>
        <v>-0.2848966313853988</v>
      </c>
      <c r="J20" s="378">
        <v>1756.2959999999998</v>
      </c>
      <c r="K20" s="379">
        <v>362.195</v>
      </c>
      <c r="L20" s="379">
        <f t="shared" si="4"/>
        <v>2118.491</v>
      </c>
      <c r="M20" s="380">
        <f t="shared" si="5"/>
        <v>0.010266695523061064</v>
      </c>
      <c r="N20" s="378">
        <v>1901.4560000000001</v>
      </c>
      <c r="O20" s="379">
        <v>558.3</v>
      </c>
      <c r="P20" s="379">
        <f t="shared" si="6"/>
        <v>2459.7560000000003</v>
      </c>
      <c r="Q20" s="381">
        <f t="shared" si="7"/>
        <v>-0.13873937089695088</v>
      </c>
    </row>
    <row r="21" spans="1:17" ht="18.75" customHeight="1">
      <c r="A21" s="377" t="s">
        <v>76</v>
      </c>
      <c r="B21" s="378">
        <v>132.796</v>
      </c>
      <c r="C21" s="379">
        <v>302.392</v>
      </c>
      <c r="D21" s="379">
        <f t="shared" si="0"/>
        <v>435.188</v>
      </c>
      <c r="E21" s="380">
        <f t="shared" si="1"/>
        <v>0.010433926406039719</v>
      </c>
      <c r="F21" s="378">
        <v>104.25</v>
      </c>
      <c r="G21" s="379">
        <v>264.606</v>
      </c>
      <c r="H21" s="379">
        <f t="shared" si="2"/>
        <v>368.856</v>
      </c>
      <c r="I21" s="380">
        <f t="shared" si="3"/>
        <v>0.17983169583794223</v>
      </c>
      <c r="J21" s="378">
        <v>772.154</v>
      </c>
      <c r="K21" s="379">
        <v>1460.961</v>
      </c>
      <c r="L21" s="379">
        <f t="shared" si="4"/>
        <v>2233.115</v>
      </c>
      <c r="M21" s="380">
        <f t="shared" si="5"/>
        <v>0.010822189838418244</v>
      </c>
      <c r="N21" s="378">
        <v>626.826</v>
      </c>
      <c r="O21" s="379">
        <v>1162.644</v>
      </c>
      <c r="P21" s="379">
        <f t="shared" si="6"/>
        <v>1789.47</v>
      </c>
      <c r="Q21" s="381">
        <f t="shared" si="7"/>
        <v>0.24791977512894858</v>
      </c>
    </row>
    <row r="22" spans="1:17" ht="18.75" customHeight="1">
      <c r="A22" s="377" t="s">
        <v>102</v>
      </c>
      <c r="B22" s="378">
        <v>270.465</v>
      </c>
      <c r="C22" s="379">
        <v>148.761</v>
      </c>
      <c r="D22" s="379">
        <f t="shared" si="0"/>
        <v>419.226</v>
      </c>
      <c r="E22" s="380">
        <f t="shared" si="1"/>
        <v>0.01005122666870044</v>
      </c>
      <c r="F22" s="378">
        <v>228.223</v>
      </c>
      <c r="G22" s="379">
        <v>119.723</v>
      </c>
      <c r="H22" s="379">
        <f t="shared" si="2"/>
        <v>347.946</v>
      </c>
      <c r="I22" s="380">
        <f t="shared" si="3"/>
        <v>0.2048593747305616</v>
      </c>
      <c r="J22" s="378">
        <v>1688.755</v>
      </c>
      <c r="K22" s="379">
        <v>698.04</v>
      </c>
      <c r="L22" s="379">
        <f t="shared" si="4"/>
        <v>2386.795</v>
      </c>
      <c r="M22" s="380">
        <f t="shared" si="5"/>
        <v>0.011566958528955059</v>
      </c>
      <c r="N22" s="378">
        <v>1328.783</v>
      </c>
      <c r="O22" s="379">
        <v>598.7919999999999</v>
      </c>
      <c r="P22" s="379">
        <f t="shared" si="6"/>
        <v>1927.5749999999998</v>
      </c>
      <c r="Q22" s="381">
        <f t="shared" si="7"/>
        <v>0.2382371632750997</v>
      </c>
    </row>
    <row r="23" spans="1:17" ht="18.75" customHeight="1">
      <c r="A23" s="377" t="s">
        <v>72</v>
      </c>
      <c r="B23" s="378">
        <v>231.845</v>
      </c>
      <c r="C23" s="379">
        <v>161.149</v>
      </c>
      <c r="D23" s="379">
        <f t="shared" si="0"/>
        <v>392.994</v>
      </c>
      <c r="E23" s="380">
        <f t="shared" si="1"/>
        <v>0.00942229674075382</v>
      </c>
      <c r="F23" s="378">
        <v>217.459</v>
      </c>
      <c r="G23" s="379">
        <v>136.97299999999998</v>
      </c>
      <c r="H23" s="379">
        <f t="shared" si="2"/>
        <v>354.432</v>
      </c>
      <c r="I23" s="380">
        <f t="shared" si="3"/>
        <v>0.10879943120260016</v>
      </c>
      <c r="J23" s="378">
        <v>1377.195</v>
      </c>
      <c r="K23" s="379">
        <v>700.3729999999999</v>
      </c>
      <c r="L23" s="379">
        <f t="shared" si="4"/>
        <v>2077.5679999999998</v>
      </c>
      <c r="M23" s="380">
        <f t="shared" si="5"/>
        <v>0.010068373235692258</v>
      </c>
      <c r="N23" s="378">
        <v>1016.9030000000001</v>
      </c>
      <c r="O23" s="379">
        <v>475.04100000000005</v>
      </c>
      <c r="P23" s="379">
        <f t="shared" si="6"/>
        <v>1491.9440000000002</v>
      </c>
      <c r="Q23" s="381">
        <f t="shared" si="7"/>
        <v>0.39252411618666616</v>
      </c>
    </row>
    <row r="24" spans="1:17" ht="18.75" customHeight="1">
      <c r="A24" s="377" t="s">
        <v>50</v>
      </c>
      <c r="B24" s="378">
        <v>253.597</v>
      </c>
      <c r="C24" s="379">
        <v>88.15800000000002</v>
      </c>
      <c r="D24" s="379">
        <f t="shared" si="0"/>
        <v>341.755</v>
      </c>
      <c r="E24" s="380">
        <f t="shared" si="1"/>
        <v>0.008193807087732437</v>
      </c>
      <c r="F24" s="378">
        <v>217.36599999999999</v>
      </c>
      <c r="G24" s="379">
        <v>67.811</v>
      </c>
      <c r="H24" s="379">
        <f t="shared" si="2"/>
        <v>285.177</v>
      </c>
      <c r="I24" s="380">
        <f t="shared" si="3"/>
        <v>0.19839608383565288</v>
      </c>
      <c r="J24" s="378">
        <v>894.2069999999999</v>
      </c>
      <c r="K24" s="379">
        <v>289.58</v>
      </c>
      <c r="L24" s="379">
        <f t="shared" si="4"/>
        <v>1183.7869999999998</v>
      </c>
      <c r="M24" s="380">
        <f t="shared" si="5"/>
        <v>0.005736904567051683</v>
      </c>
      <c r="N24" s="378">
        <v>869.1309999999999</v>
      </c>
      <c r="O24" s="379">
        <v>277.534</v>
      </c>
      <c r="P24" s="379">
        <f t="shared" si="6"/>
        <v>1146.665</v>
      </c>
      <c r="Q24" s="381">
        <f t="shared" si="7"/>
        <v>0.032373884264366604</v>
      </c>
    </row>
    <row r="25" spans="1:17" ht="18.75" customHeight="1">
      <c r="A25" s="377" t="s">
        <v>77</v>
      </c>
      <c r="B25" s="378">
        <v>23.187</v>
      </c>
      <c r="C25" s="379">
        <v>262.117</v>
      </c>
      <c r="D25" s="379">
        <f t="shared" si="0"/>
        <v>285.30400000000003</v>
      </c>
      <c r="E25" s="380">
        <f t="shared" si="1"/>
        <v>0.006840356212369726</v>
      </c>
      <c r="F25" s="378">
        <v>24.371</v>
      </c>
      <c r="G25" s="379">
        <v>245.784</v>
      </c>
      <c r="H25" s="379">
        <f t="shared" si="2"/>
        <v>270.155</v>
      </c>
      <c r="I25" s="380">
        <f t="shared" si="3"/>
        <v>0.05607521607965826</v>
      </c>
      <c r="J25" s="378">
        <v>124.189</v>
      </c>
      <c r="K25" s="379">
        <v>1216.046</v>
      </c>
      <c r="L25" s="379">
        <f t="shared" si="4"/>
        <v>1340.2350000000001</v>
      </c>
      <c r="M25" s="380">
        <f t="shared" si="5"/>
        <v>0.006495087623383695</v>
      </c>
      <c r="N25" s="378">
        <v>82.31</v>
      </c>
      <c r="O25" s="379">
        <v>1101.377</v>
      </c>
      <c r="P25" s="379">
        <f t="shared" si="6"/>
        <v>1183.687</v>
      </c>
      <c r="Q25" s="381">
        <f t="shared" si="7"/>
        <v>0.13225455715911405</v>
      </c>
    </row>
    <row r="26" spans="1:17" ht="18.75" customHeight="1">
      <c r="A26" s="377" t="s">
        <v>75</v>
      </c>
      <c r="B26" s="378">
        <v>179.457</v>
      </c>
      <c r="C26" s="379">
        <v>86.90599999999999</v>
      </c>
      <c r="D26" s="379">
        <f t="shared" si="0"/>
        <v>266.363</v>
      </c>
      <c r="E26" s="380">
        <f t="shared" si="1"/>
        <v>0.0063862329367812476</v>
      </c>
      <c r="F26" s="378">
        <v>80.21700000000001</v>
      </c>
      <c r="G26" s="379">
        <v>32.475</v>
      </c>
      <c r="H26" s="379">
        <f t="shared" si="2"/>
        <v>112.69200000000001</v>
      </c>
      <c r="I26" s="380">
        <f t="shared" si="3"/>
        <v>1.3636371703403967</v>
      </c>
      <c r="J26" s="378">
        <v>623.8140000000002</v>
      </c>
      <c r="K26" s="379">
        <v>289.55100000000004</v>
      </c>
      <c r="L26" s="379">
        <f t="shared" si="4"/>
        <v>913.3650000000002</v>
      </c>
      <c r="M26" s="380">
        <f t="shared" si="5"/>
        <v>0.0044263772451337636</v>
      </c>
      <c r="N26" s="378">
        <v>333.983</v>
      </c>
      <c r="O26" s="379">
        <v>178.99899999999997</v>
      </c>
      <c r="P26" s="379">
        <f t="shared" si="6"/>
        <v>512.982</v>
      </c>
      <c r="Q26" s="381">
        <f aca="true" t="shared" si="8" ref="Q26:Q34">(L26/P26-1)</f>
        <v>0.7805010702129904</v>
      </c>
    </row>
    <row r="27" spans="1:17" ht="18.75" customHeight="1">
      <c r="A27" s="377" t="s">
        <v>81</v>
      </c>
      <c r="B27" s="378">
        <v>114.035</v>
      </c>
      <c r="C27" s="379">
        <v>146.483</v>
      </c>
      <c r="D27" s="379">
        <f t="shared" si="0"/>
        <v>260.51800000000003</v>
      </c>
      <c r="E27" s="380">
        <f t="shared" si="1"/>
        <v>0.006246095111649806</v>
      </c>
      <c r="F27" s="378">
        <v>95.45</v>
      </c>
      <c r="G27" s="379">
        <v>99.75699999999999</v>
      </c>
      <c r="H27" s="379">
        <f t="shared" si="2"/>
        <v>195.207</v>
      </c>
      <c r="I27" s="380">
        <f t="shared" si="3"/>
        <v>0.33457304297489343</v>
      </c>
      <c r="J27" s="378">
        <v>553.005</v>
      </c>
      <c r="K27" s="379">
        <v>666.3509999999999</v>
      </c>
      <c r="L27" s="379">
        <f t="shared" si="4"/>
        <v>1219.3559999999998</v>
      </c>
      <c r="M27" s="380">
        <f t="shared" si="5"/>
        <v>0.005909280136766049</v>
      </c>
      <c r="N27" s="378">
        <v>379.13300000000004</v>
      </c>
      <c r="O27" s="379">
        <v>520.068</v>
      </c>
      <c r="P27" s="379">
        <f t="shared" si="6"/>
        <v>899.201</v>
      </c>
      <c r="Q27" s="381">
        <f t="shared" si="8"/>
        <v>0.3560438656095797</v>
      </c>
    </row>
    <row r="28" spans="1:17" ht="18.75" customHeight="1">
      <c r="A28" s="377" t="s">
        <v>71</v>
      </c>
      <c r="B28" s="378">
        <v>182.02299999999997</v>
      </c>
      <c r="C28" s="379">
        <v>72.84</v>
      </c>
      <c r="D28" s="379">
        <f t="shared" si="0"/>
        <v>254.86299999999997</v>
      </c>
      <c r="E28" s="380">
        <f t="shared" si="1"/>
        <v>0.006110512664922977</v>
      </c>
      <c r="F28" s="378">
        <v>141.93700000000004</v>
      </c>
      <c r="G28" s="379">
        <v>51</v>
      </c>
      <c r="H28" s="379">
        <f t="shared" si="2"/>
        <v>192.93700000000004</v>
      </c>
      <c r="I28" s="380">
        <f t="shared" si="3"/>
        <v>0.3209648745445399</v>
      </c>
      <c r="J28" s="378">
        <v>728.8909999999996</v>
      </c>
      <c r="K28" s="379">
        <v>314.965</v>
      </c>
      <c r="L28" s="379">
        <f t="shared" si="4"/>
        <v>1043.8559999999995</v>
      </c>
      <c r="M28" s="380">
        <f t="shared" si="5"/>
        <v>0.005058766698522876</v>
      </c>
      <c r="N28" s="378">
        <v>588.2030000000002</v>
      </c>
      <c r="O28" s="379">
        <v>229.56300000000002</v>
      </c>
      <c r="P28" s="379">
        <f t="shared" si="6"/>
        <v>817.7660000000002</v>
      </c>
      <c r="Q28" s="381">
        <f t="shared" si="8"/>
        <v>0.27647273180836485</v>
      </c>
    </row>
    <row r="29" spans="1:17" ht="18.75" customHeight="1">
      <c r="A29" s="377" t="s">
        <v>82</v>
      </c>
      <c r="B29" s="378">
        <v>89.466</v>
      </c>
      <c r="C29" s="379">
        <v>58.638</v>
      </c>
      <c r="D29" s="379">
        <f t="shared" si="0"/>
        <v>148.10399999999998</v>
      </c>
      <c r="E29" s="380">
        <f t="shared" si="1"/>
        <v>0.003550893490721496</v>
      </c>
      <c r="F29" s="378">
        <v>48.944</v>
      </c>
      <c r="G29" s="379">
        <v>29.237</v>
      </c>
      <c r="H29" s="379">
        <f t="shared" si="2"/>
        <v>78.181</v>
      </c>
      <c r="I29" s="380">
        <f t="shared" si="3"/>
        <v>0.8943733132090916</v>
      </c>
      <c r="J29" s="378">
        <v>388.136</v>
      </c>
      <c r="K29" s="379">
        <v>304.289</v>
      </c>
      <c r="L29" s="379">
        <f t="shared" si="4"/>
        <v>692.425</v>
      </c>
      <c r="M29" s="380">
        <f t="shared" si="5"/>
        <v>0.003355651096726659</v>
      </c>
      <c r="N29" s="378">
        <v>288.106</v>
      </c>
      <c r="O29" s="379">
        <v>137.241</v>
      </c>
      <c r="P29" s="379">
        <f t="shared" si="6"/>
        <v>425.347</v>
      </c>
      <c r="Q29" s="381">
        <f t="shared" si="8"/>
        <v>0.6279061566203594</v>
      </c>
    </row>
    <row r="30" spans="1:17" ht="18.75" customHeight="1">
      <c r="A30" s="377" t="s">
        <v>74</v>
      </c>
      <c r="B30" s="378">
        <v>58.266999999999996</v>
      </c>
      <c r="C30" s="379">
        <v>54.293</v>
      </c>
      <c r="D30" s="379">
        <f t="shared" si="0"/>
        <v>112.56</v>
      </c>
      <c r="E30" s="380">
        <f t="shared" si="1"/>
        <v>0.0026987020695971183</v>
      </c>
      <c r="F30" s="378">
        <v>43.46</v>
      </c>
      <c r="G30" s="379">
        <v>52.62</v>
      </c>
      <c r="H30" s="379">
        <f t="shared" si="2"/>
        <v>96.08</v>
      </c>
      <c r="I30" s="380">
        <f t="shared" si="3"/>
        <v>0.1715237302248127</v>
      </c>
      <c r="J30" s="378">
        <v>260.815</v>
      </c>
      <c r="K30" s="379">
        <v>221.44199999999998</v>
      </c>
      <c r="L30" s="379">
        <f t="shared" si="4"/>
        <v>482.25699999999995</v>
      </c>
      <c r="M30" s="380">
        <f t="shared" si="5"/>
        <v>0.002337128542375143</v>
      </c>
      <c r="N30" s="378">
        <v>192.38199999999995</v>
      </c>
      <c r="O30" s="379">
        <v>185.209</v>
      </c>
      <c r="P30" s="379">
        <f t="shared" si="6"/>
        <v>377.59099999999995</v>
      </c>
      <c r="Q30" s="381">
        <f t="shared" si="8"/>
        <v>0.2771941068510637</v>
      </c>
    </row>
    <row r="31" spans="1:17" ht="18.75" customHeight="1">
      <c r="A31" s="377" t="s">
        <v>78</v>
      </c>
      <c r="B31" s="378">
        <v>77.272</v>
      </c>
      <c r="C31" s="379">
        <v>12.21</v>
      </c>
      <c r="D31" s="379">
        <f t="shared" si="0"/>
        <v>89.482</v>
      </c>
      <c r="E31" s="380">
        <f t="shared" si="1"/>
        <v>0.002145391423167105</v>
      </c>
      <c r="F31" s="378">
        <v>44.279</v>
      </c>
      <c r="G31" s="379">
        <v>15.857</v>
      </c>
      <c r="H31" s="379">
        <f t="shared" si="2"/>
        <v>60.136</v>
      </c>
      <c r="I31" s="380">
        <f t="shared" si="3"/>
        <v>0.4879938805374484</v>
      </c>
      <c r="J31" s="378">
        <v>335.36600000000004</v>
      </c>
      <c r="K31" s="379">
        <v>49.257</v>
      </c>
      <c r="L31" s="379">
        <f t="shared" si="4"/>
        <v>384.62300000000005</v>
      </c>
      <c r="M31" s="380">
        <f t="shared" si="5"/>
        <v>0.0018639716818085684</v>
      </c>
      <c r="N31" s="378">
        <v>302.469</v>
      </c>
      <c r="O31" s="379">
        <v>107.15899999999999</v>
      </c>
      <c r="P31" s="379">
        <f t="shared" si="6"/>
        <v>409.628</v>
      </c>
      <c r="Q31" s="381">
        <f t="shared" si="8"/>
        <v>-0.061043190406905645</v>
      </c>
    </row>
    <row r="32" spans="1:17" ht="18.75" customHeight="1">
      <c r="A32" s="377" t="s">
        <v>65</v>
      </c>
      <c r="B32" s="378">
        <v>52.82200000000001</v>
      </c>
      <c r="C32" s="379">
        <v>28.583</v>
      </c>
      <c r="D32" s="379">
        <f t="shared" si="0"/>
        <v>81.405</v>
      </c>
      <c r="E32" s="380">
        <f t="shared" si="1"/>
        <v>0.0019517398896193446</v>
      </c>
      <c r="F32" s="378">
        <v>51.882000000000005</v>
      </c>
      <c r="G32" s="379">
        <v>13.199</v>
      </c>
      <c r="H32" s="379">
        <f t="shared" si="2"/>
        <v>65.081</v>
      </c>
      <c r="I32" s="380">
        <f t="shared" si="3"/>
        <v>0.25082589388608034</v>
      </c>
      <c r="J32" s="378">
        <v>240.0240000000001</v>
      </c>
      <c r="K32" s="379">
        <v>153.84700000000004</v>
      </c>
      <c r="L32" s="379">
        <f t="shared" si="4"/>
        <v>393.8710000000001</v>
      </c>
      <c r="M32" s="380">
        <f t="shared" si="5"/>
        <v>0.0019087896207081291</v>
      </c>
      <c r="N32" s="378">
        <v>230.03800000000007</v>
      </c>
      <c r="O32" s="379">
        <v>41.439</v>
      </c>
      <c r="P32" s="379">
        <f t="shared" si="6"/>
        <v>271.4770000000001</v>
      </c>
      <c r="Q32" s="381">
        <f t="shared" si="8"/>
        <v>0.4508448229500104</v>
      </c>
    </row>
    <row r="33" spans="1:17" ht="18.75" customHeight="1">
      <c r="A33" s="377" t="s">
        <v>79</v>
      </c>
      <c r="B33" s="378">
        <v>56.203</v>
      </c>
      <c r="C33" s="379">
        <v>19.974</v>
      </c>
      <c r="D33" s="379">
        <f t="shared" si="0"/>
        <v>76.177</v>
      </c>
      <c r="E33" s="380">
        <f t="shared" si="1"/>
        <v>0.001826395056464994</v>
      </c>
      <c r="F33" s="378">
        <v>45.885</v>
      </c>
      <c r="G33" s="379">
        <v>4.925</v>
      </c>
      <c r="H33" s="379">
        <f t="shared" si="2"/>
        <v>50.809999999999995</v>
      </c>
      <c r="I33" s="380">
        <f t="shared" si="3"/>
        <v>0.4992521157252512</v>
      </c>
      <c r="J33" s="378">
        <v>267.148</v>
      </c>
      <c r="K33" s="379">
        <v>50.18100000000001</v>
      </c>
      <c r="L33" s="379">
        <f t="shared" si="4"/>
        <v>317.32900000000006</v>
      </c>
      <c r="M33" s="380">
        <f t="shared" si="5"/>
        <v>0.0015378494521040896</v>
      </c>
      <c r="N33" s="378">
        <v>236.02300000000002</v>
      </c>
      <c r="O33" s="379">
        <v>22.88</v>
      </c>
      <c r="P33" s="379">
        <f t="shared" si="6"/>
        <v>258.903</v>
      </c>
      <c r="Q33" s="381">
        <f t="shared" si="8"/>
        <v>0.22566752799310952</v>
      </c>
    </row>
    <row r="34" spans="1:17" ht="18.75" customHeight="1" thickBot="1">
      <c r="A34" s="382" t="s">
        <v>64</v>
      </c>
      <c r="B34" s="383">
        <v>97.116</v>
      </c>
      <c r="C34" s="384">
        <v>24.986999999999995</v>
      </c>
      <c r="D34" s="384">
        <f t="shared" si="0"/>
        <v>122.103</v>
      </c>
      <c r="E34" s="385">
        <f t="shared" si="1"/>
        <v>0.002927501943887855</v>
      </c>
      <c r="F34" s="383">
        <v>962.5269999999998</v>
      </c>
      <c r="G34" s="384">
        <v>482.26399999999995</v>
      </c>
      <c r="H34" s="384">
        <f t="shared" si="2"/>
        <v>1444.7909999999997</v>
      </c>
      <c r="I34" s="385">
        <f t="shared" si="3"/>
        <v>-0.9154874303619001</v>
      </c>
      <c r="J34" s="383">
        <v>304.30199999999996</v>
      </c>
      <c r="K34" s="384">
        <v>232.308</v>
      </c>
      <c r="L34" s="384">
        <f t="shared" si="4"/>
        <v>536.6099999999999</v>
      </c>
      <c r="M34" s="385">
        <f t="shared" si="5"/>
        <v>0.0026005357042488244</v>
      </c>
      <c r="N34" s="383">
        <v>4213.713</v>
      </c>
      <c r="O34" s="384">
        <v>2192.938</v>
      </c>
      <c r="P34" s="384">
        <f t="shared" si="6"/>
        <v>6406.651</v>
      </c>
      <c r="Q34" s="386">
        <f t="shared" si="8"/>
        <v>-0.9162417306639615</v>
      </c>
    </row>
    <row r="35" spans="1:17" ht="15" thickTop="1">
      <c r="A35" s="354" t="s">
        <v>103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</row>
    <row r="36" ht="14.25">
      <c r="A36" s="354" t="s">
        <v>67</v>
      </c>
    </row>
  </sheetData>
  <sheetProtection/>
  <mergeCells count="13">
    <mergeCell ref="F5:H5"/>
    <mergeCell ref="J5:L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</mergeCells>
  <conditionalFormatting sqref="Q35:Q65536 I35:I65536 Q3:Q6 I3:I6">
    <cfRule type="cellIs" priority="1" dxfId="0" operator="lessThan" stopIfTrue="1">
      <formula>0</formula>
    </cfRule>
  </conditionalFormatting>
  <conditionalFormatting sqref="I7:I34 Q7:Q3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A6" sqref="A6:I45"/>
    </sheetView>
  </sheetViews>
  <sheetFormatPr defaultColWidth="9.140625" defaultRowHeight="12.75"/>
  <cols>
    <col min="1" max="1" width="15.8515625" style="387" customWidth="1"/>
    <col min="2" max="2" width="12.421875" style="387" customWidth="1"/>
    <col min="3" max="3" width="10.28125" style="387" bestFit="1" customWidth="1"/>
    <col min="4" max="4" width="12.7109375" style="387" customWidth="1"/>
    <col min="5" max="5" width="9.00390625" style="387" customWidth="1"/>
    <col min="6" max="6" width="12.421875" style="387" customWidth="1"/>
    <col min="7" max="7" width="10.57421875" style="387" customWidth="1"/>
    <col min="8" max="8" width="11.57421875" style="387" customWidth="1"/>
    <col min="9" max="9" width="10.28125" style="387" customWidth="1"/>
    <col min="10" max="16384" width="9.140625" style="387" customWidth="1"/>
  </cols>
  <sheetData>
    <row r="1" spans="8:9" ht="18.75" thickBot="1">
      <c r="H1" s="247" t="s">
        <v>0</v>
      </c>
      <c r="I1" s="248"/>
    </row>
    <row r="2" ht="3.75" customHeight="1" thickBot="1"/>
    <row r="3" spans="1:9" ht="24" customHeight="1" thickBot="1">
      <c r="A3" s="388" t="s">
        <v>104</v>
      </c>
      <c r="B3" s="389"/>
      <c r="C3" s="389"/>
      <c r="D3" s="389"/>
      <c r="E3" s="389"/>
      <c r="F3" s="389"/>
      <c r="G3" s="389"/>
      <c r="H3" s="389"/>
      <c r="I3" s="390"/>
    </row>
    <row r="4" spans="1:9" s="395" customFormat="1" ht="20.25" customHeight="1" thickBot="1">
      <c r="A4" s="391" t="s">
        <v>105</v>
      </c>
      <c r="B4" s="392" t="s">
        <v>39</v>
      </c>
      <c r="C4" s="393"/>
      <c r="D4" s="393"/>
      <c r="E4" s="394"/>
      <c r="F4" s="393" t="s">
        <v>40</v>
      </c>
      <c r="G4" s="393"/>
      <c r="H4" s="393"/>
      <c r="I4" s="394"/>
    </row>
    <row r="5" spans="1:9" s="401" customFormat="1" ht="26.25" thickBot="1">
      <c r="A5" s="396"/>
      <c r="B5" s="397" t="s">
        <v>41</v>
      </c>
      <c r="C5" s="398" t="s">
        <v>42</v>
      </c>
      <c r="D5" s="397" t="s">
        <v>43</v>
      </c>
      <c r="E5" s="399" t="s">
        <v>44</v>
      </c>
      <c r="F5" s="400" t="s">
        <v>45</v>
      </c>
      <c r="G5" s="399" t="s">
        <v>42</v>
      </c>
      <c r="H5" s="400" t="s">
        <v>46</v>
      </c>
      <c r="I5" s="399" t="s">
        <v>44</v>
      </c>
    </row>
    <row r="6" spans="1:9" s="406" customFormat="1" ht="18" customHeight="1" thickBot="1">
      <c r="A6" s="402" t="s">
        <v>106</v>
      </c>
      <c r="B6" s="403">
        <f>SUM(B7:B46)</f>
        <v>1057219</v>
      </c>
      <c r="C6" s="404">
        <f>SUM(C7:C46)</f>
        <v>1.0000000000000002</v>
      </c>
      <c r="D6" s="405">
        <f>SUM(D7:D46)</f>
        <v>724014</v>
      </c>
      <c r="E6" s="404">
        <f aca="true" t="shared" si="0" ref="E6:E46">(B6/D6-1)</f>
        <v>0.46021900129003024</v>
      </c>
      <c r="F6" s="403">
        <f>SUM(F7:F46)</f>
        <v>5096634</v>
      </c>
      <c r="G6" s="404">
        <f>SUM(G7:G46)</f>
        <v>1</v>
      </c>
      <c r="H6" s="405">
        <f>SUM(H7:H46)</f>
        <v>3625732</v>
      </c>
      <c r="I6" s="404">
        <f aca="true" t="shared" si="1" ref="I6:I46">(F6/H6-1)</f>
        <v>0.4056841487456877</v>
      </c>
    </row>
    <row r="7" spans="1:9" s="412" customFormat="1" ht="18" customHeight="1" thickTop="1">
      <c r="A7" s="407" t="s">
        <v>107</v>
      </c>
      <c r="B7" s="408">
        <v>141477</v>
      </c>
      <c r="C7" s="409">
        <f aca="true" t="shared" si="2" ref="C7:C46">B7/$B$6</f>
        <v>0.1338199559410113</v>
      </c>
      <c r="D7" s="408">
        <v>94689</v>
      </c>
      <c r="E7" s="410">
        <f t="shared" si="0"/>
        <v>0.49412286538035044</v>
      </c>
      <c r="F7" s="408">
        <v>640446</v>
      </c>
      <c r="G7" s="410">
        <f aca="true" t="shared" si="3" ref="G7:G46">(F7/$F$6)</f>
        <v>0.12566058304363234</v>
      </c>
      <c r="H7" s="411">
        <v>418987</v>
      </c>
      <c r="I7" s="410">
        <f t="shared" si="1"/>
        <v>0.5285581652891378</v>
      </c>
    </row>
    <row r="8" spans="1:9" s="412" customFormat="1" ht="18" customHeight="1">
      <c r="A8" s="407" t="s">
        <v>108</v>
      </c>
      <c r="B8" s="408">
        <v>129826</v>
      </c>
      <c r="C8" s="409">
        <f t="shared" si="2"/>
        <v>0.12279953349306057</v>
      </c>
      <c r="D8" s="408">
        <v>92906</v>
      </c>
      <c r="E8" s="410">
        <f t="shared" si="0"/>
        <v>0.3973909112436227</v>
      </c>
      <c r="F8" s="408">
        <v>597710</v>
      </c>
      <c r="G8" s="410">
        <f t="shared" si="3"/>
        <v>0.11727544100675073</v>
      </c>
      <c r="H8" s="411">
        <v>450386</v>
      </c>
      <c r="I8" s="410">
        <f t="shared" si="1"/>
        <v>0.327106082338261</v>
      </c>
    </row>
    <row r="9" spans="1:9" s="412" customFormat="1" ht="18" customHeight="1">
      <c r="A9" s="407" t="s">
        <v>109</v>
      </c>
      <c r="B9" s="408">
        <v>80143</v>
      </c>
      <c r="C9" s="409">
        <f t="shared" si="2"/>
        <v>0.07580548590216407</v>
      </c>
      <c r="D9" s="408">
        <v>53059</v>
      </c>
      <c r="E9" s="410">
        <f t="shared" si="0"/>
        <v>0.5104506304302758</v>
      </c>
      <c r="F9" s="408">
        <v>418937</v>
      </c>
      <c r="G9" s="410">
        <f t="shared" si="3"/>
        <v>0.08219876098617244</v>
      </c>
      <c r="H9" s="411">
        <v>281328</v>
      </c>
      <c r="I9" s="410">
        <f t="shared" si="1"/>
        <v>0.4891407893988511</v>
      </c>
    </row>
    <row r="10" spans="1:9" s="412" customFormat="1" ht="18" customHeight="1">
      <c r="A10" s="407" t="s">
        <v>110</v>
      </c>
      <c r="B10" s="408">
        <v>73785</v>
      </c>
      <c r="C10" s="409">
        <f t="shared" si="2"/>
        <v>0.06979159474054099</v>
      </c>
      <c r="D10" s="408">
        <v>41224</v>
      </c>
      <c r="E10" s="410">
        <f t="shared" si="0"/>
        <v>0.7898554240248399</v>
      </c>
      <c r="F10" s="408">
        <v>372612</v>
      </c>
      <c r="G10" s="410">
        <f t="shared" si="3"/>
        <v>0.07310942869352596</v>
      </c>
      <c r="H10" s="411">
        <v>226991</v>
      </c>
      <c r="I10" s="410">
        <f t="shared" si="1"/>
        <v>0.6415276376596428</v>
      </c>
    </row>
    <row r="11" spans="1:9" s="412" customFormat="1" ht="18" customHeight="1">
      <c r="A11" s="407" t="s">
        <v>111</v>
      </c>
      <c r="B11" s="408">
        <v>60522</v>
      </c>
      <c r="C11" s="409">
        <f t="shared" si="2"/>
        <v>0.05724641725129798</v>
      </c>
      <c r="D11" s="408">
        <v>29722</v>
      </c>
      <c r="E11" s="410">
        <f t="shared" si="0"/>
        <v>1.0362694300518136</v>
      </c>
      <c r="F11" s="408">
        <v>272951</v>
      </c>
      <c r="G11" s="410">
        <f t="shared" si="3"/>
        <v>0.05355515032078034</v>
      </c>
      <c r="H11" s="411">
        <v>143023</v>
      </c>
      <c r="I11" s="410">
        <f t="shared" si="1"/>
        <v>0.9084412996511051</v>
      </c>
    </row>
    <row r="12" spans="1:9" s="412" customFormat="1" ht="18" customHeight="1">
      <c r="A12" s="407" t="s">
        <v>112</v>
      </c>
      <c r="B12" s="408">
        <v>44487</v>
      </c>
      <c r="C12" s="409">
        <f t="shared" si="2"/>
        <v>0.042079266452835225</v>
      </c>
      <c r="D12" s="408">
        <v>22393</v>
      </c>
      <c r="E12" s="410">
        <f t="shared" si="0"/>
        <v>0.9866476130933775</v>
      </c>
      <c r="F12" s="408">
        <v>240546</v>
      </c>
      <c r="G12" s="410">
        <f t="shared" si="3"/>
        <v>0.04719703239432143</v>
      </c>
      <c r="H12" s="411">
        <v>127344</v>
      </c>
      <c r="I12" s="410">
        <f t="shared" si="1"/>
        <v>0.8889464756879004</v>
      </c>
    </row>
    <row r="13" spans="1:9" s="412" customFormat="1" ht="18" customHeight="1">
      <c r="A13" s="407" t="s">
        <v>113</v>
      </c>
      <c r="B13" s="408">
        <v>38564</v>
      </c>
      <c r="C13" s="409">
        <f t="shared" si="2"/>
        <v>0.03647683214168493</v>
      </c>
      <c r="D13" s="408">
        <v>19207</v>
      </c>
      <c r="E13" s="410">
        <f t="shared" si="0"/>
        <v>1.0078096527307752</v>
      </c>
      <c r="F13" s="408">
        <v>189362</v>
      </c>
      <c r="G13" s="410">
        <f t="shared" si="3"/>
        <v>0.03715432577658117</v>
      </c>
      <c r="H13" s="411">
        <v>101744</v>
      </c>
      <c r="I13" s="410">
        <f t="shared" si="1"/>
        <v>0.8611613461236043</v>
      </c>
    </row>
    <row r="14" spans="1:9" s="412" customFormat="1" ht="18" customHeight="1">
      <c r="A14" s="407" t="s">
        <v>114</v>
      </c>
      <c r="B14" s="408">
        <v>34875</v>
      </c>
      <c r="C14" s="409">
        <f t="shared" si="2"/>
        <v>0.032987488874112174</v>
      </c>
      <c r="D14" s="408">
        <v>24846</v>
      </c>
      <c r="E14" s="410">
        <f t="shared" si="0"/>
        <v>0.40364646220719624</v>
      </c>
      <c r="F14" s="408">
        <v>154709</v>
      </c>
      <c r="G14" s="410">
        <f t="shared" si="3"/>
        <v>0.030355132426617255</v>
      </c>
      <c r="H14" s="411">
        <v>122036</v>
      </c>
      <c r="I14" s="410">
        <f t="shared" si="1"/>
        <v>0.2677324723851977</v>
      </c>
    </row>
    <row r="15" spans="1:9" s="412" customFormat="1" ht="18" customHeight="1">
      <c r="A15" s="407" t="s">
        <v>115</v>
      </c>
      <c r="B15" s="408">
        <v>26450</v>
      </c>
      <c r="C15" s="409">
        <f t="shared" si="2"/>
        <v>0.025018468264380415</v>
      </c>
      <c r="D15" s="408">
        <v>12281</v>
      </c>
      <c r="E15" s="410">
        <f t="shared" si="0"/>
        <v>1.1537334093314877</v>
      </c>
      <c r="F15" s="408">
        <v>133453</v>
      </c>
      <c r="G15" s="410">
        <f t="shared" si="3"/>
        <v>0.026184536696180264</v>
      </c>
      <c r="H15" s="411">
        <v>67780</v>
      </c>
      <c r="I15" s="410">
        <f t="shared" si="1"/>
        <v>0.9689141339628209</v>
      </c>
    </row>
    <row r="16" spans="1:9" s="412" customFormat="1" ht="18" customHeight="1">
      <c r="A16" s="407" t="s">
        <v>116</v>
      </c>
      <c r="B16" s="408">
        <v>24977</v>
      </c>
      <c r="C16" s="409">
        <f t="shared" si="2"/>
        <v>0.02362519023967598</v>
      </c>
      <c r="D16" s="408">
        <v>23506</v>
      </c>
      <c r="E16" s="410">
        <f t="shared" si="0"/>
        <v>0.06257976686803368</v>
      </c>
      <c r="F16" s="408">
        <v>125671</v>
      </c>
      <c r="G16" s="410">
        <f t="shared" si="3"/>
        <v>0.02465764659577282</v>
      </c>
      <c r="H16" s="411">
        <v>119863</v>
      </c>
      <c r="I16" s="410">
        <f t="shared" si="1"/>
        <v>0.04845531982346518</v>
      </c>
    </row>
    <row r="17" spans="1:9" s="412" customFormat="1" ht="18" customHeight="1">
      <c r="A17" s="407" t="s">
        <v>117</v>
      </c>
      <c r="B17" s="408">
        <v>16929</v>
      </c>
      <c r="C17" s="409">
        <f t="shared" si="2"/>
        <v>0.016012765567020644</v>
      </c>
      <c r="D17" s="408">
        <v>8148</v>
      </c>
      <c r="E17" s="410">
        <f t="shared" si="0"/>
        <v>1.0776877761413846</v>
      </c>
      <c r="F17" s="408">
        <v>60122</v>
      </c>
      <c r="G17" s="410">
        <f t="shared" si="3"/>
        <v>0.011796413083615578</v>
      </c>
      <c r="H17" s="411">
        <v>42056</v>
      </c>
      <c r="I17" s="410">
        <f t="shared" si="1"/>
        <v>0.4295700970135059</v>
      </c>
    </row>
    <row r="18" spans="1:9" s="412" customFormat="1" ht="18" customHeight="1">
      <c r="A18" s="407" t="s">
        <v>118</v>
      </c>
      <c r="B18" s="408">
        <v>15970</v>
      </c>
      <c r="C18" s="409">
        <f t="shared" si="2"/>
        <v>0.015105668740346134</v>
      </c>
      <c r="D18" s="408">
        <v>13234</v>
      </c>
      <c r="E18" s="410">
        <f t="shared" si="0"/>
        <v>0.20674021459876069</v>
      </c>
      <c r="F18" s="408">
        <v>73640</v>
      </c>
      <c r="G18" s="410">
        <f t="shared" si="3"/>
        <v>0.014448751862503762</v>
      </c>
      <c r="H18" s="411">
        <v>58929</v>
      </c>
      <c r="I18" s="410">
        <f t="shared" si="1"/>
        <v>0.24963939656196432</v>
      </c>
    </row>
    <row r="19" spans="1:9" s="412" customFormat="1" ht="18" customHeight="1">
      <c r="A19" s="407" t="s">
        <v>119</v>
      </c>
      <c r="B19" s="408">
        <v>15937</v>
      </c>
      <c r="C19" s="409">
        <f t="shared" si="2"/>
        <v>0.015074454772379233</v>
      </c>
      <c r="D19" s="408">
        <v>10797</v>
      </c>
      <c r="E19" s="410">
        <f t="shared" si="0"/>
        <v>0.47605816430489956</v>
      </c>
      <c r="F19" s="408">
        <v>70483</v>
      </c>
      <c r="G19" s="410">
        <f t="shared" si="3"/>
        <v>0.013829323431896424</v>
      </c>
      <c r="H19" s="411">
        <v>49279</v>
      </c>
      <c r="I19" s="410">
        <f t="shared" si="1"/>
        <v>0.43028470545262687</v>
      </c>
    </row>
    <row r="20" spans="1:9" s="412" customFormat="1" ht="18" customHeight="1">
      <c r="A20" s="407" t="s">
        <v>120</v>
      </c>
      <c r="B20" s="408">
        <v>15693</v>
      </c>
      <c r="C20" s="409">
        <f t="shared" si="2"/>
        <v>0.014843660584987595</v>
      </c>
      <c r="D20" s="408">
        <v>12720</v>
      </c>
      <c r="E20" s="410">
        <f t="shared" si="0"/>
        <v>0.23372641509433967</v>
      </c>
      <c r="F20" s="408">
        <v>71957</v>
      </c>
      <c r="G20" s="410">
        <f t="shared" si="3"/>
        <v>0.014118533918660825</v>
      </c>
      <c r="H20" s="411">
        <v>58915</v>
      </c>
      <c r="I20" s="410">
        <f t="shared" si="1"/>
        <v>0.22136977000763802</v>
      </c>
    </row>
    <row r="21" spans="1:9" s="412" customFormat="1" ht="18" customHeight="1">
      <c r="A21" s="407" t="s">
        <v>121</v>
      </c>
      <c r="B21" s="408">
        <v>14594</v>
      </c>
      <c r="C21" s="409">
        <f t="shared" si="2"/>
        <v>0.013804140863908045</v>
      </c>
      <c r="D21" s="408">
        <v>9781</v>
      </c>
      <c r="E21" s="410">
        <f t="shared" si="0"/>
        <v>0.4920764747980779</v>
      </c>
      <c r="F21" s="408">
        <v>66228</v>
      </c>
      <c r="G21" s="410">
        <f t="shared" si="3"/>
        <v>0.012994458695680326</v>
      </c>
      <c r="H21" s="411">
        <v>50362</v>
      </c>
      <c r="I21" s="410">
        <f t="shared" si="1"/>
        <v>0.31503911679440844</v>
      </c>
    </row>
    <row r="22" spans="1:9" s="412" customFormat="1" ht="18" customHeight="1">
      <c r="A22" s="407" t="s">
        <v>122</v>
      </c>
      <c r="B22" s="408">
        <v>13984</v>
      </c>
      <c r="C22" s="409">
        <f t="shared" si="2"/>
        <v>0.01322715539542895</v>
      </c>
      <c r="D22" s="408">
        <v>11946</v>
      </c>
      <c r="E22" s="410">
        <f t="shared" si="0"/>
        <v>0.170601038004353</v>
      </c>
      <c r="F22" s="408">
        <v>65999</v>
      </c>
      <c r="G22" s="410">
        <f t="shared" si="3"/>
        <v>0.012949527080029683</v>
      </c>
      <c r="H22" s="411">
        <v>59363</v>
      </c>
      <c r="I22" s="410">
        <f t="shared" si="1"/>
        <v>0.11178680322759971</v>
      </c>
    </row>
    <row r="23" spans="1:9" s="412" customFormat="1" ht="18" customHeight="1">
      <c r="A23" s="407" t="s">
        <v>123</v>
      </c>
      <c r="B23" s="408">
        <v>12766</v>
      </c>
      <c r="C23" s="409">
        <f t="shared" si="2"/>
        <v>0.01207507621410512</v>
      </c>
      <c r="D23" s="408">
        <v>15839</v>
      </c>
      <c r="E23" s="410">
        <f t="shared" si="0"/>
        <v>-0.19401477365995323</v>
      </c>
      <c r="F23" s="408">
        <v>64713</v>
      </c>
      <c r="G23" s="410">
        <f t="shared" si="3"/>
        <v>0.0126972036838431</v>
      </c>
      <c r="H23" s="411">
        <v>94523</v>
      </c>
      <c r="I23" s="410">
        <f t="shared" si="1"/>
        <v>-0.31537297800535324</v>
      </c>
    </row>
    <row r="24" spans="1:9" s="412" customFormat="1" ht="18" customHeight="1">
      <c r="A24" s="407" t="s">
        <v>124</v>
      </c>
      <c r="B24" s="408">
        <v>12753</v>
      </c>
      <c r="C24" s="409">
        <f t="shared" si="2"/>
        <v>0.012062779802481794</v>
      </c>
      <c r="D24" s="408">
        <v>6071</v>
      </c>
      <c r="E24" s="410">
        <f t="shared" si="0"/>
        <v>1.1006423982869378</v>
      </c>
      <c r="F24" s="408">
        <v>63558</v>
      </c>
      <c r="G24" s="410">
        <f t="shared" si="3"/>
        <v>0.01247058352630383</v>
      </c>
      <c r="H24" s="411">
        <v>36650</v>
      </c>
      <c r="I24" s="410">
        <f t="shared" si="1"/>
        <v>0.7341882673942701</v>
      </c>
    </row>
    <row r="25" spans="1:9" s="412" customFormat="1" ht="18" customHeight="1">
      <c r="A25" s="407" t="s">
        <v>125</v>
      </c>
      <c r="B25" s="408">
        <v>12237</v>
      </c>
      <c r="C25" s="409">
        <f t="shared" si="2"/>
        <v>0.011574706848817512</v>
      </c>
      <c r="D25" s="408">
        <v>10471</v>
      </c>
      <c r="E25" s="410">
        <f t="shared" si="0"/>
        <v>0.1686562887976315</v>
      </c>
      <c r="F25" s="408">
        <v>58169</v>
      </c>
      <c r="G25" s="410">
        <f t="shared" si="3"/>
        <v>0.011413218999049176</v>
      </c>
      <c r="H25" s="411">
        <v>46004</v>
      </c>
      <c r="I25" s="410">
        <f t="shared" si="1"/>
        <v>0.2644335275193461</v>
      </c>
    </row>
    <row r="26" spans="1:9" s="412" customFormat="1" ht="18" customHeight="1">
      <c r="A26" s="407" t="s">
        <v>126</v>
      </c>
      <c r="B26" s="408">
        <v>11898</v>
      </c>
      <c r="C26" s="409">
        <f t="shared" si="2"/>
        <v>0.011254054268793882</v>
      </c>
      <c r="D26" s="408">
        <v>9113</v>
      </c>
      <c r="E26" s="410">
        <f t="shared" si="0"/>
        <v>0.30560737408098326</v>
      </c>
      <c r="F26" s="408">
        <v>56630</v>
      </c>
      <c r="G26" s="410">
        <f t="shared" si="3"/>
        <v>0.011111254996925422</v>
      </c>
      <c r="H26" s="411">
        <v>47046</v>
      </c>
      <c r="I26" s="410">
        <f t="shared" si="1"/>
        <v>0.20371551247714992</v>
      </c>
    </row>
    <row r="27" spans="1:9" s="412" customFormat="1" ht="18" customHeight="1">
      <c r="A27" s="407" t="s">
        <v>127</v>
      </c>
      <c r="B27" s="408">
        <v>11273</v>
      </c>
      <c r="C27" s="409">
        <f t="shared" si="2"/>
        <v>0.010662880633057106</v>
      </c>
      <c r="D27" s="408">
        <v>8604</v>
      </c>
      <c r="E27" s="410">
        <f t="shared" si="0"/>
        <v>0.3102045560204556</v>
      </c>
      <c r="F27" s="408">
        <v>56339</v>
      </c>
      <c r="G27" s="410">
        <f t="shared" si="3"/>
        <v>0.011054158489701243</v>
      </c>
      <c r="H27" s="411">
        <v>43324</v>
      </c>
      <c r="I27" s="410">
        <f t="shared" si="1"/>
        <v>0.30041085772320186</v>
      </c>
    </row>
    <row r="28" spans="1:9" s="412" customFormat="1" ht="18" customHeight="1">
      <c r="A28" s="407" t="s">
        <v>128</v>
      </c>
      <c r="B28" s="408">
        <v>9728</v>
      </c>
      <c r="C28" s="409">
        <f t="shared" si="2"/>
        <v>0.009201499405515791</v>
      </c>
      <c r="D28" s="408">
        <v>5706</v>
      </c>
      <c r="E28" s="410">
        <f t="shared" si="0"/>
        <v>0.7048720644935156</v>
      </c>
      <c r="F28" s="408">
        <v>46764</v>
      </c>
      <c r="G28" s="410">
        <f t="shared" si="3"/>
        <v>0.009175467573304263</v>
      </c>
      <c r="H28" s="411">
        <v>27889</v>
      </c>
      <c r="I28" s="410">
        <f t="shared" si="1"/>
        <v>0.6767901323102299</v>
      </c>
    </row>
    <row r="29" spans="1:9" s="412" customFormat="1" ht="18" customHeight="1">
      <c r="A29" s="407" t="s">
        <v>129</v>
      </c>
      <c r="B29" s="408">
        <v>9406</v>
      </c>
      <c r="C29" s="409">
        <f t="shared" si="2"/>
        <v>0.008896926748384205</v>
      </c>
      <c r="D29" s="408">
        <v>6046</v>
      </c>
      <c r="E29" s="410">
        <f t="shared" si="0"/>
        <v>0.5557393317896129</v>
      </c>
      <c r="F29" s="408">
        <v>51525</v>
      </c>
      <c r="G29" s="410">
        <f t="shared" si="3"/>
        <v>0.010109613521394709</v>
      </c>
      <c r="H29" s="411">
        <v>31040</v>
      </c>
      <c r="I29" s="410">
        <f t="shared" si="1"/>
        <v>0.6599548969072164</v>
      </c>
    </row>
    <row r="30" spans="1:9" s="412" customFormat="1" ht="18" customHeight="1">
      <c r="A30" s="407" t="s">
        <v>130</v>
      </c>
      <c r="B30" s="408">
        <v>8627</v>
      </c>
      <c r="C30" s="409">
        <f t="shared" si="2"/>
        <v>0.008160087928801884</v>
      </c>
      <c r="D30" s="408">
        <v>8190</v>
      </c>
      <c r="E30" s="410">
        <f t="shared" si="0"/>
        <v>0.05335775335775339</v>
      </c>
      <c r="F30" s="408">
        <v>42089</v>
      </c>
      <c r="G30" s="410">
        <f t="shared" si="3"/>
        <v>0.008258195507073884</v>
      </c>
      <c r="H30" s="411">
        <v>36729</v>
      </c>
      <c r="I30" s="410">
        <f t="shared" si="1"/>
        <v>0.14593373083939132</v>
      </c>
    </row>
    <row r="31" spans="1:9" s="412" customFormat="1" ht="18" customHeight="1">
      <c r="A31" s="407" t="s">
        <v>131</v>
      </c>
      <c r="B31" s="408">
        <v>8507</v>
      </c>
      <c r="C31" s="409">
        <f t="shared" si="2"/>
        <v>0.008046582590740424</v>
      </c>
      <c r="D31" s="408">
        <v>6113</v>
      </c>
      <c r="E31" s="410">
        <f t="shared" si="0"/>
        <v>0.3916244070014723</v>
      </c>
      <c r="F31" s="408">
        <v>44145</v>
      </c>
      <c r="G31" s="410">
        <f t="shared" si="3"/>
        <v>0.008661599008286646</v>
      </c>
      <c r="H31" s="411">
        <v>29714</v>
      </c>
      <c r="I31" s="410">
        <f t="shared" si="1"/>
        <v>0.4856633236858048</v>
      </c>
    </row>
    <row r="32" spans="1:9" s="412" customFormat="1" ht="18" customHeight="1">
      <c r="A32" s="407" t="s">
        <v>132</v>
      </c>
      <c r="B32" s="408">
        <v>8450</v>
      </c>
      <c r="C32" s="409">
        <f t="shared" si="2"/>
        <v>0.00799266755516123</v>
      </c>
      <c r="D32" s="408">
        <v>5136</v>
      </c>
      <c r="E32" s="410">
        <f t="shared" si="0"/>
        <v>0.6452492211838006</v>
      </c>
      <c r="F32" s="408">
        <v>44144</v>
      </c>
      <c r="G32" s="410">
        <f t="shared" si="3"/>
        <v>0.00866140280035804</v>
      </c>
      <c r="H32" s="411">
        <v>28139</v>
      </c>
      <c r="I32" s="410">
        <f t="shared" si="1"/>
        <v>0.5687835388606561</v>
      </c>
    </row>
    <row r="33" spans="1:9" s="412" customFormat="1" ht="18" customHeight="1">
      <c r="A33" s="407" t="s">
        <v>133</v>
      </c>
      <c r="B33" s="408">
        <v>7370</v>
      </c>
      <c r="C33" s="409">
        <f t="shared" si="2"/>
        <v>0.006971119512608078</v>
      </c>
      <c r="D33" s="408">
        <v>6750</v>
      </c>
      <c r="E33" s="410">
        <f t="shared" si="0"/>
        <v>0.09185185185185185</v>
      </c>
      <c r="F33" s="408">
        <v>37270</v>
      </c>
      <c r="G33" s="410">
        <f t="shared" si="3"/>
        <v>0.007312669499124324</v>
      </c>
      <c r="H33" s="411">
        <v>30625</v>
      </c>
      <c r="I33" s="410">
        <f t="shared" si="1"/>
        <v>0.21697959183673476</v>
      </c>
    </row>
    <row r="34" spans="1:9" s="412" customFormat="1" ht="18" customHeight="1">
      <c r="A34" s="407" t="s">
        <v>134</v>
      </c>
      <c r="B34" s="408">
        <v>6907</v>
      </c>
      <c r="C34" s="409">
        <f t="shared" si="2"/>
        <v>0.006533178083254274</v>
      </c>
      <c r="D34" s="408">
        <v>4657</v>
      </c>
      <c r="E34" s="410">
        <f t="shared" si="0"/>
        <v>0.48314365471333476</v>
      </c>
      <c r="F34" s="408">
        <v>32750</v>
      </c>
      <c r="G34" s="410">
        <f t="shared" si="3"/>
        <v>0.006425809661827786</v>
      </c>
      <c r="H34" s="411">
        <v>23108</v>
      </c>
      <c r="I34" s="410">
        <f t="shared" si="1"/>
        <v>0.41725809243552026</v>
      </c>
    </row>
    <row r="35" spans="1:9" s="412" customFormat="1" ht="18" customHeight="1">
      <c r="A35" s="407" t="s">
        <v>135</v>
      </c>
      <c r="B35" s="408">
        <v>6409</v>
      </c>
      <c r="C35" s="409">
        <f t="shared" si="2"/>
        <v>0.00606213093029921</v>
      </c>
      <c r="D35" s="408">
        <v>8347</v>
      </c>
      <c r="E35" s="410">
        <f t="shared" si="0"/>
        <v>-0.23217922606924646</v>
      </c>
      <c r="F35" s="408">
        <v>34832</v>
      </c>
      <c r="G35" s="410">
        <f t="shared" si="3"/>
        <v>0.006834314569184289</v>
      </c>
      <c r="H35" s="411">
        <v>42907</v>
      </c>
      <c r="I35" s="410">
        <f t="shared" si="1"/>
        <v>-0.1881977299741301</v>
      </c>
    </row>
    <row r="36" spans="1:9" s="412" customFormat="1" ht="18" customHeight="1">
      <c r="A36" s="407" t="s">
        <v>136</v>
      </c>
      <c r="B36" s="408">
        <v>6287</v>
      </c>
      <c r="C36" s="409">
        <f t="shared" si="2"/>
        <v>0.005946733836603391</v>
      </c>
      <c r="D36" s="408">
        <v>4695</v>
      </c>
      <c r="E36" s="410">
        <f t="shared" si="0"/>
        <v>0.33908413205537813</v>
      </c>
      <c r="F36" s="408">
        <v>30729</v>
      </c>
      <c r="G36" s="410">
        <f t="shared" si="3"/>
        <v>0.006029273438116215</v>
      </c>
      <c r="H36" s="411">
        <v>22578</v>
      </c>
      <c r="I36" s="410">
        <f t="shared" si="1"/>
        <v>0.3610151474887058</v>
      </c>
    </row>
    <row r="37" spans="1:9" s="412" customFormat="1" ht="18" customHeight="1">
      <c r="A37" s="407" t="s">
        <v>137</v>
      </c>
      <c r="B37" s="408">
        <v>6185</v>
      </c>
      <c r="C37" s="409">
        <f t="shared" si="2"/>
        <v>0.005850254299251148</v>
      </c>
      <c r="D37" s="408">
        <v>6384</v>
      </c>
      <c r="E37" s="410">
        <f t="shared" si="0"/>
        <v>-0.031171679197995017</v>
      </c>
      <c r="F37" s="408">
        <v>34805</v>
      </c>
      <c r="G37" s="410">
        <f t="shared" si="3"/>
        <v>0.006829016955111943</v>
      </c>
      <c r="H37" s="411">
        <v>35834</v>
      </c>
      <c r="I37" s="410">
        <f t="shared" si="1"/>
        <v>-0.02871574482335215</v>
      </c>
    </row>
    <row r="38" spans="1:9" s="412" customFormat="1" ht="18" customHeight="1">
      <c r="A38" s="407" t="s">
        <v>138</v>
      </c>
      <c r="B38" s="408">
        <v>5277</v>
      </c>
      <c r="C38" s="409">
        <f t="shared" si="2"/>
        <v>0.004991397241252758</v>
      </c>
      <c r="D38" s="408">
        <v>3144</v>
      </c>
      <c r="E38" s="410">
        <f t="shared" si="0"/>
        <v>0.6784351145038168</v>
      </c>
      <c r="F38" s="408">
        <v>25690</v>
      </c>
      <c r="G38" s="410">
        <f t="shared" si="3"/>
        <v>0.005040581685873461</v>
      </c>
      <c r="H38" s="411">
        <v>16949</v>
      </c>
      <c r="I38" s="410">
        <f t="shared" si="1"/>
        <v>0.5157236415127737</v>
      </c>
    </row>
    <row r="39" spans="1:9" s="412" customFormat="1" ht="18" customHeight="1">
      <c r="A39" s="407" t="s">
        <v>139</v>
      </c>
      <c r="B39" s="408">
        <v>5180</v>
      </c>
      <c r="C39" s="409">
        <f t="shared" si="2"/>
        <v>0.00489964709298641</v>
      </c>
      <c r="D39" s="408">
        <v>5236</v>
      </c>
      <c r="E39" s="410">
        <f t="shared" si="0"/>
        <v>-0.010695187165775444</v>
      </c>
      <c r="F39" s="408">
        <v>23983</v>
      </c>
      <c r="G39" s="410">
        <f t="shared" si="3"/>
        <v>0.004705654751743994</v>
      </c>
      <c r="H39" s="411">
        <v>24723</v>
      </c>
      <c r="I39" s="410">
        <f t="shared" si="1"/>
        <v>-0.029931642600008135</v>
      </c>
    </row>
    <row r="40" spans="1:9" s="412" customFormat="1" ht="18" customHeight="1">
      <c r="A40" s="407" t="s">
        <v>140</v>
      </c>
      <c r="B40" s="408">
        <v>5002</v>
      </c>
      <c r="C40" s="409">
        <f t="shared" si="2"/>
        <v>0.004731280841528576</v>
      </c>
      <c r="D40" s="408">
        <v>3869</v>
      </c>
      <c r="E40" s="410">
        <f t="shared" si="0"/>
        <v>0.2928405272680279</v>
      </c>
      <c r="F40" s="408">
        <v>22438</v>
      </c>
      <c r="G40" s="410">
        <f t="shared" si="3"/>
        <v>0.004402513502048607</v>
      </c>
      <c r="H40" s="411">
        <v>18195</v>
      </c>
      <c r="I40" s="410">
        <f t="shared" si="1"/>
        <v>0.23319593294861218</v>
      </c>
    </row>
    <row r="41" spans="1:9" s="412" customFormat="1" ht="18" customHeight="1">
      <c r="A41" s="407" t="s">
        <v>141</v>
      </c>
      <c r="B41" s="408">
        <v>4025</v>
      </c>
      <c r="C41" s="409">
        <f t="shared" si="2"/>
        <v>0.003807158214144846</v>
      </c>
      <c r="D41" s="408">
        <v>2995</v>
      </c>
      <c r="E41" s="410">
        <f t="shared" si="0"/>
        <v>0.343906510851419</v>
      </c>
      <c r="F41" s="408">
        <v>18664</v>
      </c>
      <c r="G41" s="410">
        <f t="shared" si="3"/>
        <v>0.0036620247794917193</v>
      </c>
      <c r="H41" s="411">
        <v>12489</v>
      </c>
      <c r="I41" s="410">
        <f t="shared" si="1"/>
        <v>0.4944351028905436</v>
      </c>
    </row>
    <row r="42" spans="1:9" s="412" customFormat="1" ht="18" customHeight="1">
      <c r="A42" s="407" t="s">
        <v>142</v>
      </c>
      <c r="B42" s="408">
        <v>3982</v>
      </c>
      <c r="C42" s="409">
        <f t="shared" si="2"/>
        <v>0.003766485468006156</v>
      </c>
      <c r="D42" s="408">
        <v>3447</v>
      </c>
      <c r="E42" s="410">
        <f t="shared" si="0"/>
        <v>0.15520742674789667</v>
      </c>
      <c r="F42" s="408">
        <v>16710</v>
      </c>
      <c r="G42" s="410">
        <f t="shared" si="3"/>
        <v>0.003278634486996712</v>
      </c>
      <c r="H42" s="411">
        <v>15279</v>
      </c>
      <c r="I42" s="410">
        <f t="shared" si="1"/>
        <v>0.09365796190850184</v>
      </c>
    </row>
    <row r="43" spans="1:9" s="412" customFormat="1" ht="18" customHeight="1">
      <c r="A43" s="407" t="s">
        <v>143</v>
      </c>
      <c r="B43" s="408">
        <v>3170</v>
      </c>
      <c r="C43" s="409">
        <f t="shared" si="2"/>
        <v>0.002998432680456935</v>
      </c>
      <c r="D43" s="408">
        <v>3004</v>
      </c>
      <c r="E43" s="410">
        <f t="shared" si="0"/>
        <v>0.05525965379494013</v>
      </c>
      <c r="F43" s="408">
        <v>15659</v>
      </c>
      <c r="G43" s="410">
        <f t="shared" si="3"/>
        <v>0.0030724199540324063</v>
      </c>
      <c r="H43" s="411">
        <v>14940</v>
      </c>
      <c r="I43" s="410">
        <f t="shared" si="1"/>
        <v>0.04812583668005366</v>
      </c>
    </row>
    <row r="44" spans="1:9" s="412" customFormat="1" ht="18" customHeight="1">
      <c r="A44" s="407" t="s">
        <v>144</v>
      </c>
      <c r="B44" s="408">
        <v>2358</v>
      </c>
      <c r="C44" s="409">
        <f t="shared" si="2"/>
        <v>0.0022303798929077137</v>
      </c>
      <c r="D44" s="408">
        <v>2505</v>
      </c>
      <c r="E44" s="410">
        <f t="shared" si="0"/>
        <v>-0.05868263473053892</v>
      </c>
      <c r="F44" s="408">
        <v>11045</v>
      </c>
      <c r="G44" s="410">
        <f t="shared" si="3"/>
        <v>0.002167116571446959</v>
      </c>
      <c r="H44" s="411">
        <v>10882</v>
      </c>
      <c r="I44" s="410">
        <f t="shared" si="1"/>
        <v>0.014978864179378881</v>
      </c>
    </row>
    <row r="45" spans="1:9" s="412" customFormat="1" ht="18" customHeight="1">
      <c r="A45" s="407" t="s">
        <v>145</v>
      </c>
      <c r="B45" s="408">
        <v>1319</v>
      </c>
      <c r="C45" s="409">
        <f t="shared" si="2"/>
        <v>0.0012476128408588948</v>
      </c>
      <c r="D45" s="408">
        <v>1539</v>
      </c>
      <c r="E45" s="410">
        <f t="shared" si="0"/>
        <v>-0.142949967511371</v>
      </c>
      <c r="F45" s="408">
        <v>7845</v>
      </c>
      <c r="G45" s="410">
        <f t="shared" si="3"/>
        <v>0.0015392511999095873</v>
      </c>
      <c r="H45" s="411">
        <v>9234</v>
      </c>
      <c r="I45" s="410">
        <f t="shared" si="1"/>
        <v>-0.15042235217673816</v>
      </c>
    </row>
    <row r="46" spans="1:9" s="412" customFormat="1" ht="18" customHeight="1" thickBot="1">
      <c r="A46" s="413" t="s">
        <v>146</v>
      </c>
      <c r="B46" s="414">
        <v>139890</v>
      </c>
      <c r="C46" s="415">
        <f t="shared" si="2"/>
        <v>0.13231884784514844</v>
      </c>
      <c r="D46" s="414">
        <v>105694</v>
      </c>
      <c r="E46" s="416">
        <f t="shared" si="0"/>
        <v>0.32353775994853073</v>
      </c>
      <c r="F46" s="414">
        <v>701312</v>
      </c>
      <c r="G46" s="416">
        <f t="shared" si="3"/>
        <v>0.13760297482613035</v>
      </c>
      <c r="H46" s="417">
        <v>548545</v>
      </c>
      <c r="I46" s="416">
        <f t="shared" si="1"/>
        <v>0.27849492748999616</v>
      </c>
    </row>
    <row r="47" ht="14.25">
      <c r="A47" s="280" t="s">
        <v>147</v>
      </c>
    </row>
    <row r="48" ht="9.75" customHeight="1">
      <c r="A48" s="280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="95" zoomScaleNormal="95" workbookViewId="0" topLeftCell="A1">
      <selection activeCell="H1" sqref="H1:I1"/>
    </sheetView>
  </sheetViews>
  <sheetFormatPr defaultColWidth="10.8515625" defaultRowHeight="12.75"/>
  <cols>
    <col min="1" max="1" width="17.28125" style="418" customWidth="1"/>
    <col min="2" max="2" width="11.140625" style="418" customWidth="1"/>
    <col min="3" max="3" width="9.57421875" style="419" customWidth="1"/>
    <col min="4" max="4" width="12.00390625" style="418" customWidth="1"/>
    <col min="5" max="5" width="9.57421875" style="419" customWidth="1"/>
    <col min="6" max="6" width="11.140625" style="418" customWidth="1"/>
    <col min="7" max="7" width="10.140625" style="419" customWidth="1"/>
    <col min="8" max="8" width="11.7109375" style="418" customWidth="1"/>
    <col min="9" max="9" width="9.421875" style="419" customWidth="1"/>
    <col min="10" max="16384" width="10.8515625" style="418" customWidth="1"/>
  </cols>
  <sheetData>
    <row r="1" spans="8:9" ht="18.75" thickBot="1">
      <c r="H1" s="247" t="s">
        <v>0</v>
      </c>
      <c r="I1" s="248"/>
    </row>
    <row r="2" ht="4.5" customHeight="1" thickBot="1"/>
    <row r="3" spans="1:9" ht="24.75" customHeight="1" thickBot="1">
      <c r="A3" s="420" t="s">
        <v>148</v>
      </c>
      <c r="B3" s="421"/>
      <c r="C3" s="421"/>
      <c r="D3" s="421"/>
      <c r="E3" s="421"/>
      <c r="F3" s="421"/>
      <c r="G3" s="421"/>
      <c r="H3" s="421"/>
      <c r="I3" s="422"/>
    </row>
    <row r="4" spans="1:9" ht="14.25" thickBot="1">
      <c r="A4" s="423" t="s">
        <v>149</v>
      </c>
      <c r="B4" s="424" t="s">
        <v>39</v>
      </c>
      <c r="C4" s="425"/>
      <c r="D4" s="425"/>
      <c r="E4" s="426"/>
      <c r="F4" s="425" t="s">
        <v>40</v>
      </c>
      <c r="G4" s="425"/>
      <c r="H4" s="425"/>
      <c r="I4" s="426"/>
    </row>
    <row r="5" spans="1:9" s="431" customFormat="1" ht="31.5" customHeight="1" thickBot="1">
      <c r="A5" s="427"/>
      <c r="B5" s="428" t="s">
        <v>41</v>
      </c>
      <c r="C5" s="429" t="s">
        <v>42</v>
      </c>
      <c r="D5" s="428" t="s">
        <v>43</v>
      </c>
      <c r="E5" s="430" t="s">
        <v>44</v>
      </c>
      <c r="F5" s="428" t="s">
        <v>45</v>
      </c>
      <c r="G5" s="429" t="s">
        <v>42</v>
      </c>
      <c r="H5" s="428" t="s">
        <v>46</v>
      </c>
      <c r="I5" s="430" t="s">
        <v>44</v>
      </c>
    </row>
    <row r="6" spans="1:9" s="437" customFormat="1" ht="15" customHeight="1" thickBot="1">
      <c r="A6" s="432" t="s">
        <v>4</v>
      </c>
      <c r="B6" s="433">
        <f>B7+B13+B19+B24+B29+B34+B40+B45+B54+B49</f>
        <v>1057219</v>
      </c>
      <c r="C6" s="434">
        <f aca="true" t="shared" si="0" ref="C6:C40">(B6/$B$6)</f>
        <v>1</v>
      </c>
      <c r="D6" s="435">
        <f>D7+D13+D19+D24+D29+D34+D40+D45+D54+D49</f>
        <v>724014</v>
      </c>
      <c r="E6" s="436">
        <f>(B6/D6-1)</f>
        <v>0.46021900129003024</v>
      </c>
      <c r="F6" s="433">
        <f>F7+F13+F19+F24+F29+F34+F40+F45+F54+F49</f>
        <v>5096634</v>
      </c>
      <c r="G6" s="434">
        <f aca="true" t="shared" si="1" ref="G6:G40">(F6/$F$6)</f>
        <v>1</v>
      </c>
      <c r="H6" s="435">
        <f>H7+H13+H19+H24+H29+H34+H40+H45+H54+H49</f>
        <v>3625732</v>
      </c>
      <c r="I6" s="436">
        <f>(F6/H6-1)</f>
        <v>0.4056841487456877</v>
      </c>
    </row>
    <row r="7" spans="1:15" s="444" customFormat="1" ht="15.75" customHeight="1" thickTop="1">
      <c r="A7" s="438" t="s">
        <v>107</v>
      </c>
      <c r="B7" s="439">
        <f>SUM(B8:B12)</f>
        <v>141477</v>
      </c>
      <c r="C7" s="440">
        <f t="shared" si="0"/>
        <v>0.1338199559410113</v>
      </c>
      <c r="D7" s="441">
        <f>SUM(D8:D12)</f>
        <v>94689</v>
      </c>
      <c r="E7" s="442">
        <f>(B7/D7-1)</f>
        <v>0.49412286538035044</v>
      </c>
      <c r="F7" s="439">
        <f>SUM(F8:F12)</f>
        <v>640446</v>
      </c>
      <c r="G7" s="440">
        <f t="shared" si="1"/>
        <v>0.12566058304363234</v>
      </c>
      <c r="H7" s="441">
        <f>SUM(H8:H12)</f>
        <v>418987</v>
      </c>
      <c r="I7" s="443">
        <f>(F7/H7-1)</f>
        <v>0.5285581652891378</v>
      </c>
      <c r="K7" s="445"/>
      <c r="L7" s="446"/>
      <c r="M7" s="445"/>
      <c r="N7" s="445"/>
      <c r="O7" s="445"/>
    </row>
    <row r="8" spans="1:10" ht="15.75" customHeight="1">
      <c r="A8" s="447" t="s">
        <v>47</v>
      </c>
      <c r="B8" s="448">
        <v>84620</v>
      </c>
      <c r="C8" s="449">
        <f t="shared" si="0"/>
        <v>0.08004018088967375</v>
      </c>
      <c r="D8" s="450">
        <v>60875</v>
      </c>
      <c r="E8" s="451">
        <f>IF(ISERROR(B8/D8-1),"         /0",IF(B8/D8&gt;5,"  *  ",(B8/D8-1)))</f>
        <v>0.39006160164271053</v>
      </c>
      <c r="F8" s="448">
        <v>379071</v>
      </c>
      <c r="G8" s="449">
        <f t="shared" si="1"/>
        <v>0.07437673570438842</v>
      </c>
      <c r="H8" s="450">
        <v>297962</v>
      </c>
      <c r="I8" s="451">
        <f>IF(ISERROR(F8/H8-1),"         /0",IF(F8/H8&gt;5,"  *  ",(F8/H8-1)))</f>
        <v>0.27221256401823046</v>
      </c>
      <c r="J8" s="452"/>
    </row>
    <row r="9" spans="1:10" ht="15.75" customHeight="1">
      <c r="A9" s="447" t="s">
        <v>48</v>
      </c>
      <c r="B9" s="448">
        <v>24962</v>
      </c>
      <c r="C9" s="449">
        <f t="shared" si="0"/>
        <v>0.023611002072418296</v>
      </c>
      <c r="D9" s="450">
        <v>6467</v>
      </c>
      <c r="E9" s="451">
        <f aca="true" t="shared" si="2" ref="E9:E61">IF(ISERROR(B9/D9-1),"         /0",IF(B9/D9&gt;5,"  *  ",(B9/D9-1)))</f>
        <v>2.859904128653162</v>
      </c>
      <c r="F9" s="448">
        <v>107082</v>
      </c>
      <c r="G9" s="449">
        <f t="shared" si="1"/>
        <v>0.021010337410926505</v>
      </c>
      <c r="H9" s="450">
        <v>13405</v>
      </c>
      <c r="I9" s="451" t="str">
        <f>IF(ISERROR(F9/H9-1),"         /0",IF(F9/H9&gt;5,"  *  ",(F9/H9-1)))</f>
        <v>  *  </v>
      </c>
      <c r="J9" s="452"/>
    </row>
    <row r="10" spans="1:10" ht="15.75" customHeight="1">
      <c r="A10" s="447" t="s">
        <v>50</v>
      </c>
      <c r="B10" s="448">
        <v>17994</v>
      </c>
      <c r="C10" s="449">
        <f t="shared" si="0"/>
        <v>0.017020125442316115</v>
      </c>
      <c r="D10" s="450">
        <v>17011</v>
      </c>
      <c r="E10" s="451">
        <f t="shared" si="2"/>
        <v>0.057786138381047625</v>
      </c>
      <c r="F10" s="448">
        <v>84853</v>
      </c>
      <c r="G10" s="449">
        <f t="shared" si="1"/>
        <v>0.016648831365956435</v>
      </c>
      <c r="H10" s="450">
        <v>68520</v>
      </c>
      <c r="I10" s="451">
        <f>IF(ISERROR(F10/H10-1),"         /0",IF(F10/H10&gt;5,"  *  ",(F10/H10-1)))</f>
        <v>0.2383683596030357</v>
      </c>
      <c r="J10" s="452"/>
    </row>
    <row r="11" spans="1:10" ht="15.75" customHeight="1">
      <c r="A11" s="447" t="s">
        <v>49</v>
      </c>
      <c r="B11" s="448">
        <v>13901</v>
      </c>
      <c r="C11" s="449">
        <f t="shared" si="0"/>
        <v>0.013148647536603107</v>
      </c>
      <c r="D11" s="450">
        <v>10336</v>
      </c>
      <c r="E11" s="451">
        <f t="shared" si="2"/>
        <v>0.3449109907120742</v>
      </c>
      <c r="F11" s="448">
        <v>69202</v>
      </c>
      <c r="G11" s="449">
        <f t="shared" si="1"/>
        <v>0.013577981075352871</v>
      </c>
      <c r="H11" s="450">
        <v>39073</v>
      </c>
      <c r="I11" s="451">
        <f>IF(ISERROR(F11/H11-1),"         /0",IF(F11/H11&gt;5,"  *  ",(F11/H11-1)))</f>
        <v>0.7710951296291557</v>
      </c>
      <c r="J11" s="452"/>
    </row>
    <row r="12" spans="1:10" ht="15.75" customHeight="1" thickBot="1">
      <c r="A12" s="447" t="s">
        <v>51</v>
      </c>
      <c r="B12" s="448"/>
      <c r="C12" s="449">
        <f t="shared" si="0"/>
        <v>0</v>
      </c>
      <c r="D12" s="450"/>
      <c r="E12" s="451" t="str">
        <f t="shared" si="2"/>
        <v>         /0</v>
      </c>
      <c r="F12" s="448">
        <v>238</v>
      </c>
      <c r="G12" s="449">
        <f t="shared" si="1"/>
        <v>4.6697487008092006E-05</v>
      </c>
      <c r="H12" s="450">
        <v>27</v>
      </c>
      <c r="I12" s="451" t="str">
        <f>IF(ISERROR(F12/H12-1),"         /0",IF(F12/H12&gt;5,"  *  ",(F12/H12-1)))</f>
        <v>  *  </v>
      </c>
      <c r="J12" s="452"/>
    </row>
    <row r="13" spans="1:10" s="461" customFormat="1" ht="15.75" customHeight="1">
      <c r="A13" s="453" t="s">
        <v>108</v>
      </c>
      <c r="B13" s="454">
        <f>SUM(B14:B18)</f>
        <v>129826</v>
      </c>
      <c r="C13" s="455">
        <f t="shared" si="0"/>
        <v>0.12279953349306057</v>
      </c>
      <c r="D13" s="456">
        <f>SUM(D14:D18)</f>
        <v>92906</v>
      </c>
      <c r="E13" s="457">
        <f>(B13/D13-1)</f>
        <v>0.3973909112436227</v>
      </c>
      <c r="F13" s="458">
        <f>SUM(F14:F18)</f>
        <v>597710</v>
      </c>
      <c r="G13" s="457">
        <f t="shared" si="1"/>
        <v>0.11727544100675073</v>
      </c>
      <c r="H13" s="456">
        <f>SUM(H14:H18)</f>
        <v>450386</v>
      </c>
      <c r="I13" s="459">
        <f>(F13/H13-1)</f>
        <v>0.327106082338261</v>
      </c>
      <c r="J13" s="460"/>
    </row>
    <row r="14" spans="1:10" ht="15.75" customHeight="1">
      <c r="A14" s="447" t="s">
        <v>47</v>
      </c>
      <c r="B14" s="462">
        <v>73206</v>
      </c>
      <c r="C14" s="449">
        <f t="shared" si="0"/>
        <v>0.06924393148439444</v>
      </c>
      <c r="D14" s="463">
        <v>46264</v>
      </c>
      <c r="E14" s="451">
        <f t="shared" si="2"/>
        <v>0.5823534497665572</v>
      </c>
      <c r="F14" s="464">
        <v>336516</v>
      </c>
      <c r="G14" s="449">
        <f t="shared" si="1"/>
        <v>0.06602710730258442</v>
      </c>
      <c r="H14" s="463">
        <v>246675</v>
      </c>
      <c r="I14" s="451">
        <f>IF(ISERROR(F14/H14-1),"         /0",IF(F14/H14&gt;5,"  *  ",(F14/H14-1)))</f>
        <v>0.3642079659470965</v>
      </c>
      <c r="J14" s="452"/>
    </row>
    <row r="15" spans="1:10" ht="15.75" customHeight="1">
      <c r="A15" s="447" t="s">
        <v>48</v>
      </c>
      <c r="B15" s="462">
        <v>22596</v>
      </c>
      <c r="C15" s="449">
        <f t="shared" si="0"/>
        <v>0.02137305515697315</v>
      </c>
      <c r="D15" s="463">
        <v>8114</v>
      </c>
      <c r="E15" s="451">
        <f t="shared" si="2"/>
        <v>1.784816366773478</v>
      </c>
      <c r="F15" s="464">
        <v>92066</v>
      </c>
      <c r="G15" s="449">
        <f t="shared" si="1"/>
        <v>0.01806407915498739</v>
      </c>
      <c r="H15" s="463">
        <v>37990</v>
      </c>
      <c r="I15" s="451">
        <f>IF(ISERROR(F15/H15-1),"         /0",IF(F15/H15&gt;5,"  *  ",(F15/H15-1)))</f>
        <v>1.4234272176888654</v>
      </c>
      <c r="J15" s="452"/>
    </row>
    <row r="16" spans="1:10" ht="15.75" customHeight="1">
      <c r="A16" s="447" t="s">
        <v>49</v>
      </c>
      <c r="B16" s="462">
        <v>18307</v>
      </c>
      <c r="C16" s="449">
        <f t="shared" si="0"/>
        <v>0.017316185199093094</v>
      </c>
      <c r="D16" s="463">
        <v>22823</v>
      </c>
      <c r="E16" s="451">
        <f t="shared" si="2"/>
        <v>-0.19787056916268675</v>
      </c>
      <c r="F16" s="464">
        <v>88965</v>
      </c>
      <c r="G16" s="449">
        <f t="shared" si="1"/>
        <v>0.017455638368381956</v>
      </c>
      <c r="H16" s="463">
        <v>93055</v>
      </c>
      <c r="I16" s="451">
        <f>IF(ISERROR(F16/H16-1),"         /0",IF(F16/H16&gt;5,"  *  ",(F16/H16-1)))</f>
        <v>-0.043952501208962436</v>
      </c>
      <c r="J16" s="452"/>
    </row>
    <row r="17" spans="1:10" ht="15.75" customHeight="1">
      <c r="A17" s="447" t="s">
        <v>50</v>
      </c>
      <c r="B17" s="462">
        <v>15686</v>
      </c>
      <c r="C17" s="449">
        <f t="shared" si="0"/>
        <v>0.014837039440267343</v>
      </c>
      <c r="D17" s="463">
        <v>15690</v>
      </c>
      <c r="E17" s="451">
        <f t="shared" si="2"/>
        <v>-0.000254939451880154</v>
      </c>
      <c r="F17" s="464">
        <v>80055</v>
      </c>
      <c r="G17" s="449">
        <f t="shared" si="1"/>
        <v>0.015707425724507586</v>
      </c>
      <c r="H17" s="463">
        <v>72650</v>
      </c>
      <c r="I17" s="451">
        <f>IF(ISERROR(F17/H17-1),"         /0",IF(F17/H17&gt;5,"  *  ",(F17/H17-1)))</f>
        <v>0.10192704748795589</v>
      </c>
      <c r="J17" s="452"/>
    </row>
    <row r="18" spans="1:10" ht="15.75" customHeight="1" thickBot="1">
      <c r="A18" s="447" t="s">
        <v>51</v>
      </c>
      <c r="B18" s="462">
        <v>31</v>
      </c>
      <c r="C18" s="449">
        <f t="shared" si="0"/>
        <v>2.9322212332544157E-05</v>
      </c>
      <c r="D18" s="463">
        <v>15</v>
      </c>
      <c r="E18" s="451">
        <f t="shared" si="2"/>
        <v>1.0666666666666669</v>
      </c>
      <c r="F18" s="464">
        <v>108</v>
      </c>
      <c r="G18" s="449">
        <f t="shared" si="1"/>
        <v>2.119045628938629E-05</v>
      </c>
      <c r="H18" s="463">
        <v>16</v>
      </c>
      <c r="I18" s="451" t="str">
        <f>IF(ISERROR(F18/H18-1),"         /0",IF(F18/H18&gt;5,"  *  ",(F18/H18-1)))</f>
        <v>  *  </v>
      </c>
      <c r="J18" s="452"/>
    </row>
    <row r="19" spans="1:10" s="461" customFormat="1" ht="15.75" customHeight="1">
      <c r="A19" s="453" t="s">
        <v>109</v>
      </c>
      <c r="B19" s="454">
        <f>SUM(B20:B23)</f>
        <v>80143</v>
      </c>
      <c r="C19" s="455">
        <f t="shared" si="0"/>
        <v>0.07580548590216407</v>
      </c>
      <c r="D19" s="456">
        <f>SUM(D20:D23)</f>
        <v>53059</v>
      </c>
      <c r="E19" s="457">
        <f>(B19/D19-1)</f>
        <v>0.5104506304302758</v>
      </c>
      <c r="F19" s="458">
        <f>SUM(F20:F23)</f>
        <v>418937</v>
      </c>
      <c r="G19" s="455">
        <f t="shared" si="1"/>
        <v>0.08219876098617244</v>
      </c>
      <c r="H19" s="456">
        <f>SUM(H20:H23)</f>
        <v>281328</v>
      </c>
      <c r="I19" s="459">
        <f>(F19/H19-1)</f>
        <v>0.4891407893988511</v>
      </c>
      <c r="J19" s="460"/>
    </row>
    <row r="20" spans="1:10" ht="15.75" customHeight="1">
      <c r="A20" s="465" t="s">
        <v>47</v>
      </c>
      <c r="B20" s="462">
        <v>33594</v>
      </c>
      <c r="C20" s="449">
        <f t="shared" si="0"/>
        <v>0.031775819390306076</v>
      </c>
      <c r="D20" s="463">
        <v>20040</v>
      </c>
      <c r="E20" s="451">
        <f t="shared" si="2"/>
        <v>0.6763473053892215</v>
      </c>
      <c r="F20" s="464">
        <v>175475</v>
      </c>
      <c r="G20" s="449">
        <f t="shared" si="1"/>
        <v>0.034429586272037585</v>
      </c>
      <c r="H20" s="463">
        <v>123723</v>
      </c>
      <c r="I20" s="451">
        <f>IF(ISERROR(F20/H20-1),"         /0",IF(F20/H20&gt;5,"  *  ",(F20/H20-1)))</f>
        <v>0.4182892429055227</v>
      </c>
      <c r="J20" s="452"/>
    </row>
    <row r="21" spans="1:10" ht="15.75" customHeight="1">
      <c r="A21" s="447" t="s">
        <v>48</v>
      </c>
      <c r="B21" s="462">
        <v>18900</v>
      </c>
      <c r="C21" s="449">
        <f t="shared" si="0"/>
        <v>0.017877090744680146</v>
      </c>
      <c r="D21" s="463">
        <v>2691</v>
      </c>
      <c r="E21" s="451" t="str">
        <f t="shared" si="2"/>
        <v>  *  </v>
      </c>
      <c r="F21" s="464">
        <v>98978</v>
      </c>
      <c r="G21" s="449">
        <f t="shared" si="1"/>
        <v>0.01942026835750811</v>
      </c>
      <c r="H21" s="463">
        <v>8204</v>
      </c>
      <c r="I21" s="451" t="str">
        <f>IF(ISERROR(F21/H21-1),"         /0",IF(F21/H21&gt;5,"  *  ",(F21/H21-1)))</f>
        <v>  *  </v>
      </c>
      <c r="J21" s="452"/>
    </row>
    <row r="22" spans="1:10" ht="15.75" customHeight="1">
      <c r="A22" s="447" t="s">
        <v>50</v>
      </c>
      <c r="B22" s="462">
        <v>14859</v>
      </c>
      <c r="C22" s="449">
        <f t="shared" si="0"/>
        <v>0.01405479848546044</v>
      </c>
      <c r="D22" s="463">
        <v>12102</v>
      </c>
      <c r="E22" s="451">
        <f t="shared" si="2"/>
        <v>0.22781358453148237</v>
      </c>
      <c r="F22" s="464">
        <v>79018</v>
      </c>
      <c r="G22" s="449">
        <f t="shared" si="1"/>
        <v>0.015503958102543756</v>
      </c>
      <c r="H22" s="463">
        <v>60404</v>
      </c>
      <c r="I22" s="451">
        <f>IF(ISERROR(F22/H22-1),"         /0",IF(F22/H22&gt;5,"  *  ",(F22/H22-1)))</f>
        <v>0.3081584001059532</v>
      </c>
      <c r="J22" s="452"/>
    </row>
    <row r="23" spans="1:10" ht="15.75" customHeight="1" thickBot="1">
      <c r="A23" s="465" t="s">
        <v>49</v>
      </c>
      <c r="B23" s="462">
        <v>12790</v>
      </c>
      <c r="C23" s="449">
        <f t="shared" si="0"/>
        <v>0.012097777281717412</v>
      </c>
      <c r="D23" s="463">
        <v>18226</v>
      </c>
      <c r="E23" s="451">
        <f t="shared" si="2"/>
        <v>-0.29825523976736534</v>
      </c>
      <c r="F23" s="464">
        <v>65466</v>
      </c>
      <c r="G23" s="449">
        <f t="shared" si="1"/>
        <v>0.01284494825408299</v>
      </c>
      <c r="H23" s="463">
        <v>88997</v>
      </c>
      <c r="I23" s="451">
        <f>IF(ISERROR(F23/H23-1),"         /0",IF(F23/H23&gt;5,"  *  ",(F23/H23-1)))</f>
        <v>-0.26440217085969187</v>
      </c>
      <c r="J23" s="452"/>
    </row>
    <row r="24" spans="1:10" s="461" customFormat="1" ht="15.75" customHeight="1">
      <c r="A24" s="453" t="s">
        <v>110</v>
      </c>
      <c r="B24" s="458">
        <f>SUM(B25:B28)</f>
        <v>73785</v>
      </c>
      <c r="C24" s="455">
        <f t="shared" si="0"/>
        <v>0.06979159474054099</v>
      </c>
      <c r="D24" s="456">
        <f>SUM(D25:D28)</f>
        <v>41224</v>
      </c>
      <c r="E24" s="457">
        <f>(B24/D24-1)</f>
        <v>0.7898554240248399</v>
      </c>
      <c r="F24" s="458">
        <f>SUM(F25:F28)</f>
        <v>372612</v>
      </c>
      <c r="G24" s="455">
        <f t="shared" si="1"/>
        <v>0.07310942869352596</v>
      </c>
      <c r="H24" s="456">
        <f>SUM(H25:H28)</f>
        <v>226991</v>
      </c>
      <c r="I24" s="459">
        <f>(F24/H24-1)</f>
        <v>0.6415276376596428</v>
      </c>
      <c r="J24" s="460"/>
    </row>
    <row r="25" spans="1:10" ht="15.75" customHeight="1">
      <c r="A25" s="447" t="s">
        <v>47</v>
      </c>
      <c r="B25" s="464">
        <v>29558</v>
      </c>
      <c r="C25" s="449">
        <f t="shared" si="0"/>
        <v>0.027958256520172264</v>
      </c>
      <c r="D25" s="463">
        <v>21742</v>
      </c>
      <c r="E25" s="451">
        <f t="shared" si="2"/>
        <v>0.35948854751172843</v>
      </c>
      <c r="F25" s="464">
        <v>146111</v>
      </c>
      <c r="G25" s="449">
        <f t="shared" si="1"/>
        <v>0.02866813665646778</v>
      </c>
      <c r="H25" s="463">
        <v>126016</v>
      </c>
      <c r="I25" s="451">
        <f>IF(ISERROR(F25/H25-1),"         /0",IF(F25/H25&gt;5,"  *  ",(F25/H25-1)))</f>
        <v>0.15946387760284408</v>
      </c>
      <c r="J25" s="452"/>
    </row>
    <row r="26" spans="1:10" ht="15.75" customHeight="1">
      <c r="A26" s="447" t="s">
        <v>48</v>
      </c>
      <c r="B26" s="464">
        <v>16176</v>
      </c>
      <c r="C26" s="449">
        <f t="shared" si="0"/>
        <v>0.015300519570684977</v>
      </c>
      <c r="D26" s="463">
        <v>121</v>
      </c>
      <c r="E26" s="451" t="str">
        <f t="shared" si="2"/>
        <v>  *  </v>
      </c>
      <c r="F26" s="464">
        <v>82531</v>
      </c>
      <c r="G26" s="449">
        <f t="shared" si="1"/>
        <v>0.016193236555734628</v>
      </c>
      <c r="H26" s="463">
        <v>822</v>
      </c>
      <c r="I26" s="451" t="str">
        <f>IF(ISERROR(F26/H26-1),"         /0",IF(F26/H26&gt;5,"  *  ",(F26/H26-1)))</f>
        <v>  *  </v>
      </c>
      <c r="J26" s="452"/>
    </row>
    <row r="27" spans="1:10" ht="15.75" customHeight="1">
      <c r="A27" s="447" t="s">
        <v>49</v>
      </c>
      <c r="B27" s="464">
        <v>15412</v>
      </c>
      <c r="C27" s="449">
        <f t="shared" si="0"/>
        <v>0.01457786891836034</v>
      </c>
      <c r="D27" s="463">
        <v>10409</v>
      </c>
      <c r="E27" s="451">
        <f t="shared" si="2"/>
        <v>0.4806417523297146</v>
      </c>
      <c r="F27" s="464">
        <v>78292</v>
      </c>
      <c r="G27" s="449">
        <f t="shared" si="1"/>
        <v>0.015361511146376216</v>
      </c>
      <c r="H27" s="463">
        <v>51035</v>
      </c>
      <c r="I27" s="451">
        <f>IF(ISERROR(F27/H27-1),"         /0",IF(F27/H27&gt;5,"  *  ",(F27/H27-1)))</f>
        <v>0.5340844518467718</v>
      </c>
      <c r="J27" s="452"/>
    </row>
    <row r="28" spans="1:10" ht="15.75" customHeight="1" thickBot="1">
      <c r="A28" s="447" t="s">
        <v>50</v>
      </c>
      <c r="B28" s="464">
        <v>12639</v>
      </c>
      <c r="C28" s="449">
        <f t="shared" si="0"/>
        <v>0.011954949731323406</v>
      </c>
      <c r="D28" s="463">
        <v>8952</v>
      </c>
      <c r="E28" s="451">
        <f t="shared" si="2"/>
        <v>0.41186327077747986</v>
      </c>
      <c r="F28" s="464">
        <v>65678</v>
      </c>
      <c r="G28" s="449">
        <f t="shared" si="1"/>
        <v>0.01288654433494734</v>
      </c>
      <c r="H28" s="463">
        <v>49118</v>
      </c>
      <c r="I28" s="451">
        <f>IF(ISERROR(F28/H28-1),"         /0",IF(F28/H28&gt;5,"  *  ",(F28/H28-1)))</f>
        <v>0.3371472779836313</v>
      </c>
      <c r="J28" s="452"/>
    </row>
    <row r="29" spans="1:10" s="461" customFormat="1" ht="15.75" customHeight="1">
      <c r="A29" s="453" t="s">
        <v>114</v>
      </c>
      <c r="B29" s="458">
        <f>SUM(B30:B33)</f>
        <v>34875</v>
      </c>
      <c r="C29" s="455">
        <f t="shared" si="0"/>
        <v>0.032987488874112174</v>
      </c>
      <c r="D29" s="456">
        <f>SUM(D30:D33)</f>
        <v>24846</v>
      </c>
      <c r="E29" s="457">
        <f>(B29/D29-1)</f>
        <v>0.40364646220719624</v>
      </c>
      <c r="F29" s="458">
        <f>SUM(F30:F33)</f>
        <v>154709</v>
      </c>
      <c r="G29" s="455">
        <f t="shared" si="1"/>
        <v>0.030355132426617255</v>
      </c>
      <c r="H29" s="456">
        <f>SUM(H30:H33)</f>
        <v>122036</v>
      </c>
      <c r="I29" s="459">
        <f>(F29/H29-1)</f>
        <v>0.2677324723851977</v>
      </c>
      <c r="J29" s="460"/>
    </row>
    <row r="30" spans="1:10" ht="15.75" customHeight="1">
      <c r="A30" s="447" t="s">
        <v>49</v>
      </c>
      <c r="B30" s="464">
        <v>21039</v>
      </c>
      <c r="C30" s="449">
        <f t="shared" si="0"/>
        <v>0.019900323395625693</v>
      </c>
      <c r="D30" s="463">
        <v>13058</v>
      </c>
      <c r="E30" s="451">
        <f t="shared" si="2"/>
        <v>0.6111962015622607</v>
      </c>
      <c r="F30" s="464">
        <v>90072</v>
      </c>
      <c r="G30" s="449">
        <f t="shared" si="1"/>
        <v>0.017672840545348165</v>
      </c>
      <c r="H30" s="463">
        <v>64526</v>
      </c>
      <c r="I30" s="451">
        <f>IF(ISERROR(F30/H30-1),"         /0",IF(F30/H30&gt;5,"  *  ",(F30/H30-1)))</f>
        <v>0.39590242692867994</v>
      </c>
      <c r="J30" s="452"/>
    </row>
    <row r="31" spans="1:10" ht="15.75" customHeight="1">
      <c r="A31" s="447" t="s">
        <v>47</v>
      </c>
      <c r="B31" s="464">
        <v>9546</v>
      </c>
      <c r="C31" s="449">
        <f t="shared" si="0"/>
        <v>0.009029349642789243</v>
      </c>
      <c r="D31" s="463">
        <v>9120</v>
      </c>
      <c r="E31" s="451">
        <f t="shared" si="2"/>
        <v>0.046710526315789425</v>
      </c>
      <c r="F31" s="464">
        <v>44841</v>
      </c>
      <c r="G31" s="449">
        <f t="shared" si="1"/>
        <v>0.008798159726596025</v>
      </c>
      <c r="H31" s="463">
        <v>46203</v>
      </c>
      <c r="I31" s="451">
        <f>IF(ISERROR(F31/H31-1),"         /0",IF(F31/H31&gt;5,"  *  ",(F31/H31-1)))</f>
        <v>-0.02947860528537105</v>
      </c>
      <c r="J31" s="452"/>
    </row>
    <row r="32" spans="1:10" ht="15.75" customHeight="1">
      <c r="A32" s="447" t="s">
        <v>48</v>
      </c>
      <c r="B32" s="464">
        <v>4290</v>
      </c>
      <c r="C32" s="449">
        <f t="shared" si="0"/>
        <v>0.00405781583569724</v>
      </c>
      <c r="D32" s="463">
        <v>2629</v>
      </c>
      <c r="E32" s="451">
        <f t="shared" si="2"/>
        <v>0.6317991631799162</v>
      </c>
      <c r="F32" s="464">
        <v>19556</v>
      </c>
      <c r="G32" s="449">
        <f t="shared" si="1"/>
        <v>0.003837042251807762</v>
      </c>
      <c r="H32" s="463">
        <v>8820</v>
      </c>
      <c r="I32" s="451">
        <f>IF(ISERROR(F32/H32-1),"         /0",IF(F32/H32&gt;5,"  *  ",(F32/H32-1)))</f>
        <v>1.217233560090703</v>
      </c>
      <c r="J32" s="452"/>
    </row>
    <row r="33" spans="1:10" ht="15.75" customHeight="1" thickBot="1">
      <c r="A33" s="447" t="s">
        <v>64</v>
      </c>
      <c r="B33" s="464">
        <v>0</v>
      </c>
      <c r="C33" s="449">
        <f t="shared" si="0"/>
        <v>0</v>
      </c>
      <c r="D33" s="463">
        <v>39</v>
      </c>
      <c r="E33" s="451">
        <f t="shared" si="2"/>
        <v>-1</v>
      </c>
      <c r="F33" s="464">
        <v>240</v>
      </c>
      <c r="G33" s="449">
        <f t="shared" si="1"/>
        <v>4.708990286530286E-05</v>
      </c>
      <c r="H33" s="463">
        <v>2487</v>
      </c>
      <c r="I33" s="451">
        <f>IF(ISERROR(F33/H33-1),"         /0",IF(F33/H33&gt;5,"  *  ",(F33/H33-1)))</f>
        <v>-0.9034981905910736</v>
      </c>
      <c r="J33" s="452"/>
    </row>
    <row r="34" spans="1:10" s="461" customFormat="1" ht="15.75" customHeight="1">
      <c r="A34" s="453" t="s">
        <v>111</v>
      </c>
      <c r="B34" s="458">
        <f>SUM(B35:B39)</f>
        <v>60522</v>
      </c>
      <c r="C34" s="455">
        <f t="shared" si="0"/>
        <v>0.05724641725129798</v>
      </c>
      <c r="D34" s="456">
        <f>SUM(D35:D39)</f>
        <v>29722</v>
      </c>
      <c r="E34" s="457">
        <f>(B34/D34-1)</f>
        <v>1.0362694300518136</v>
      </c>
      <c r="F34" s="458">
        <f>SUM(F35:F39)</f>
        <v>272951</v>
      </c>
      <c r="G34" s="455">
        <f t="shared" si="1"/>
        <v>0.05355515032078034</v>
      </c>
      <c r="H34" s="456">
        <f>SUM(H35:H39)</f>
        <v>143023</v>
      </c>
      <c r="I34" s="459">
        <f>(F34/H34-1)</f>
        <v>0.9084412996511051</v>
      </c>
      <c r="J34" s="460"/>
    </row>
    <row r="35" spans="1:10" ht="15.75" customHeight="1">
      <c r="A35" s="447" t="s">
        <v>49</v>
      </c>
      <c r="B35" s="464">
        <v>22710</v>
      </c>
      <c r="C35" s="449">
        <f t="shared" si="0"/>
        <v>0.02148088522813154</v>
      </c>
      <c r="D35" s="463">
        <v>18668</v>
      </c>
      <c r="E35" s="451">
        <f t="shared" si="2"/>
        <v>0.2165202485536748</v>
      </c>
      <c r="F35" s="464">
        <v>102098</v>
      </c>
      <c r="G35" s="449">
        <f t="shared" si="1"/>
        <v>0.02003243709475705</v>
      </c>
      <c r="H35" s="463">
        <v>88805</v>
      </c>
      <c r="I35" s="451">
        <f>IF(ISERROR(F35/H35-1),"         /0",IF(F35/H35&gt;5,"  *  ",(F35/H35-1)))</f>
        <v>0.1496875175947301</v>
      </c>
      <c r="J35" s="452"/>
    </row>
    <row r="36" spans="1:10" ht="15.75" customHeight="1">
      <c r="A36" s="447" t="s">
        <v>47</v>
      </c>
      <c r="B36" s="464">
        <v>13935</v>
      </c>
      <c r="C36" s="449">
        <f t="shared" si="0"/>
        <v>0.013180807382387187</v>
      </c>
      <c r="D36" s="463">
        <v>4173</v>
      </c>
      <c r="E36" s="451">
        <f>IF(ISERROR(B36/D36-1),"         /0",IF(B36/D36&gt;5,"  *  ",(B36/D36-1)))</f>
        <v>2.3393242271746946</v>
      </c>
      <c r="F36" s="464">
        <v>59669</v>
      </c>
      <c r="G36" s="449">
        <f t="shared" si="1"/>
        <v>0.01170753089195732</v>
      </c>
      <c r="H36" s="463">
        <v>22022</v>
      </c>
      <c r="I36" s="451">
        <f>IF(ISERROR(F36/H36-1),"         /0",IF(F36/H36&gt;5,"  *  ",(F36/H36-1)))</f>
        <v>1.7095177549723006</v>
      </c>
      <c r="J36" s="452"/>
    </row>
    <row r="37" spans="1:10" ht="15.75" customHeight="1">
      <c r="A37" s="447" t="s">
        <v>48</v>
      </c>
      <c r="B37" s="464">
        <v>13632</v>
      </c>
      <c r="C37" s="449">
        <f t="shared" si="0"/>
        <v>0.012894206403781997</v>
      </c>
      <c r="D37" s="463">
        <v>211</v>
      </c>
      <c r="E37" s="451" t="str">
        <f t="shared" si="2"/>
        <v>  *  </v>
      </c>
      <c r="F37" s="464">
        <v>61804</v>
      </c>
      <c r="G37" s="449">
        <f t="shared" si="1"/>
        <v>0.01212643481952991</v>
      </c>
      <c r="H37" s="463">
        <v>498</v>
      </c>
      <c r="I37" s="451" t="str">
        <f>IF(ISERROR(F37/H37-1),"         /0",IF(F37/H37&gt;5,"  *  ",(F37/H37-1)))</f>
        <v>  *  </v>
      </c>
      <c r="J37" s="452"/>
    </row>
    <row r="38" spans="1:10" ht="15.75" customHeight="1">
      <c r="A38" s="447" t="s">
        <v>50</v>
      </c>
      <c r="B38" s="464">
        <v>10075</v>
      </c>
      <c r="C38" s="449">
        <f t="shared" si="0"/>
        <v>0.00952971900807685</v>
      </c>
      <c r="D38" s="463">
        <v>6670</v>
      </c>
      <c r="E38" s="451">
        <f t="shared" si="2"/>
        <v>0.5104947526236883</v>
      </c>
      <c r="F38" s="464">
        <v>49210</v>
      </c>
      <c r="G38" s="449">
        <f t="shared" si="1"/>
        <v>0.009655392166673141</v>
      </c>
      <c r="H38" s="463">
        <v>31698</v>
      </c>
      <c r="I38" s="451">
        <f>IF(ISERROR(F38/H38-1),"         /0",IF(F38/H38&gt;5,"  *  ",(F38/H38-1)))</f>
        <v>0.5524638778471829</v>
      </c>
      <c r="J38" s="452"/>
    </row>
    <row r="39" spans="1:10" ht="15.75" customHeight="1" thickBot="1">
      <c r="A39" s="447" t="s">
        <v>51</v>
      </c>
      <c r="B39" s="464">
        <v>170</v>
      </c>
      <c r="C39" s="449">
        <f t="shared" si="0"/>
        <v>0.00016079922892040343</v>
      </c>
      <c r="D39" s="463"/>
      <c r="E39" s="451" t="str">
        <f t="shared" si="2"/>
        <v>         /0</v>
      </c>
      <c r="F39" s="464">
        <v>170</v>
      </c>
      <c r="G39" s="449">
        <f t="shared" si="1"/>
        <v>3.335534786292286E-05</v>
      </c>
      <c r="H39" s="463"/>
      <c r="I39" s="451" t="str">
        <f>IF(ISERROR(F39/H39-1),"         /0",IF(F39/H39&gt;5,"  *  ",(F39/H39-1)))</f>
        <v>         /0</v>
      </c>
      <c r="J39" s="452"/>
    </row>
    <row r="40" spans="1:10" s="461" customFormat="1" ht="15.75" customHeight="1">
      <c r="A40" s="453" t="s">
        <v>113</v>
      </c>
      <c r="B40" s="458">
        <f>SUM(B41:B44)</f>
        <v>38564</v>
      </c>
      <c r="C40" s="455">
        <f t="shared" si="0"/>
        <v>0.03647683214168493</v>
      </c>
      <c r="D40" s="456">
        <f>SUM(D41:D44)</f>
        <v>19207</v>
      </c>
      <c r="E40" s="457">
        <f>(B40/D40-1)</f>
        <v>1.0078096527307752</v>
      </c>
      <c r="F40" s="458">
        <f>SUM(F41:F44)</f>
        <v>189362</v>
      </c>
      <c r="G40" s="455">
        <f t="shared" si="1"/>
        <v>0.03715432577658117</v>
      </c>
      <c r="H40" s="456">
        <f>SUM(H41:H44)</f>
        <v>101744</v>
      </c>
      <c r="I40" s="459">
        <f>(F40/H40-1)</f>
        <v>0.8611613461236043</v>
      </c>
      <c r="J40" s="460"/>
    </row>
    <row r="41" spans="1:10" ht="15.75" customHeight="1">
      <c r="A41" s="447" t="s">
        <v>47</v>
      </c>
      <c r="B41" s="464">
        <v>11668</v>
      </c>
      <c r="C41" s="449">
        <f aca="true" t="shared" si="3" ref="C41:C61">(B41/$B$6)</f>
        <v>0.011036502370842749</v>
      </c>
      <c r="D41" s="463">
        <v>7982</v>
      </c>
      <c r="E41" s="451">
        <f t="shared" si="2"/>
        <v>0.46178902530694055</v>
      </c>
      <c r="F41" s="464">
        <v>52091</v>
      </c>
      <c r="G41" s="449">
        <f aca="true" t="shared" si="4" ref="G41:G61">(F41/$F$6)</f>
        <v>0.010220667208985382</v>
      </c>
      <c r="H41" s="463">
        <v>47204</v>
      </c>
      <c r="I41" s="451">
        <f>IF(ISERROR(F41/H41-1),"         /0",IF(F41/H41&gt;5,"  *  ",(F41/H41-1)))</f>
        <v>0.10352936191848139</v>
      </c>
      <c r="J41" s="452"/>
    </row>
    <row r="42" spans="1:10" ht="15.75" customHeight="1">
      <c r="A42" s="447" t="s">
        <v>50</v>
      </c>
      <c r="B42" s="464">
        <v>9612</v>
      </c>
      <c r="C42" s="449">
        <f t="shared" si="3"/>
        <v>0.009091777578723046</v>
      </c>
      <c r="D42" s="463">
        <v>5295</v>
      </c>
      <c r="E42" s="451">
        <f t="shared" si="2"/>
        <v>0.8152974504249291</v>
      </c>
      <c r="F42" s="464">
        <v>48856</v>
      </c>
      <c r="G42" s="449">
        <f t="shared" si="4"/>
        <v>0.00958593455994682</v>
      </c>
      <c r="H42" s="463">
        <v>30465</v>
      </c>
      <c r="I42" s="451">
        <f>IF(ISERROR(F42/H42-1),"         /0",IF(F42/H42&gt;5,"  *  ",(F42/H42-1)))</f>
        <v>0.6036763499097324</v>
      </c>
      <c r="J42" s="452"/>
    </row>
    <row r="43" spans="1:10" ht="15.75" customHeight="1">
      <c r="A43" s="447" t="s">
        <v>49</v>
      </c>
      <c r="B43" s="464">
        <v>9326</v>
      </c>
      <c r="C43" s="449">
        <f t="shared" si="3"/>
        <v>0.008821256523009897</v>
      </c>
      <c r="D43" s="463">
        <v>5867</v>
      </c>
      <c r="E43" s="451">
        <f t="shared" si="2"/>
        <v>0.5895687745014488</v>
      </c>
      <c r="F43" s="464">
        <v>46302</v>
      </c>
      <c r="G43" s="449">
        <f t="shared" si="4"/>
        <v>0.009084819510288555</v>
      </c>
      <c r="H43" s="463">
        <v>23805</v>
      </c>
      <c r="I43" s="451">
        <f>IF(ISERROR(F43/H43-1),"         /0",IF(F43/H43&gt;5,"  *  ",(F43/H43-1)))</f>
        <v>0.9450535601764336</v>
      </c>
      <c r="J43" s="452"/>
    </row>
    <row r="44" spans="1:10" ht="15.75" customHeight="1" thickBot="1">
      <c r="A44" s="447" t="s">
        <v>48</v>
      </c>
      <c r="B44" s="464">
        <v>7958</v>
      </c>
      <c r="C44" s="449">
        <f t="shared" si="3"/>
        <v>0.007527295669109238</v>
      </c>
      <c r="D44" s="463">
        <v>63</v>
      </c>
      <c r="E44" s="451" t="str">
        <f t="shared" si="2"/>
        <v>  *  </v>
      </c>
      <c r="F44" s="464">
        <v>42113</v>
      </c>
      <c r="G44" s="449">
        <f t="shared" si="4"/>
        <v>0.008262904497360415</v>
      </c>
      <c r="H44" s="463">
        <v>270</v>
      </c>
      <c r="I44" s="451" t="str">
        <f>IF(ISERROR(F44/H44-1),"         /0",IF(F44/H44&gt;5,"  *  ",(F44/H44-1)))</f>
        <v>  *  </v>
      </c>
      <c r="J44" s="452"/>
    </row>
    <row r="45" spans="1:10" s="461" customFormat="1" ht="15.75" customHeight="1">
      <c r="A45" s="453" t="s">
        <v>119</v>
      </c>
      <c r="B45" s="458">
        <f>SUM(B46:B48)</f>
        <v>15937</v>
      </c>
      <c r="C45" s="455">
        <f t="shared" si="3"/>
        <v>0.015074454772379233</v>
      </c>
      <c r="D45" s="456">
        <f>SUM(D46:D48)</f>
        <v>10797</v>
      </c>
      <c r="E45" s="457">
        <f>(B45/D45-1)</f>
        <v>0.47605816430489956</v>
      </c>
      <c r="F45" s="458">
        <f>SUM(F46:F48)</f>
        <v>70483</v>
      </c>
      <c r="G45" s="455">
        <f t="shared" si="4"/>
        <v>0.013829323431896424</v>
      </c>
      <c r="H45" s="456">
        <f>SUM(H46:H48)</f>
        <v>49279</v>
      </c>
      <c r="I45" s="459">
        <f>(F45/H45-1)</f>
        <v>0.43028470545262687</v>
      </c>
      <c r="J45" s="460"/>
    </row>
    <row r="46" spans="1:10" ht="15.75" customHeight="1">
      <c r="A46" s="465" t="s">
        <v>47</v>
      </c>
      <c r="B46" s="464">
        <v>12003</v>
      </c>
      <c r="C46" s="449">
        <f>(B46/$B$6)</f>
        <v>0.011353371439597661</v>
      </c>
      <c r="D46" s="463">
        <v>7510</v>
      </c>
      <c r="E46" s="451">
        <f t="shared" si="2"/>
        <v>0.5982689747003995</v>
      </c>
      <c r="F46" s="464">
        <v>53541</v>
      </c>
      <c r="G46" s="449">
        <f t="shared" si="4"/>
        <v>0.010505168705463253</v>
      </c>
      <c r="H46" s="463">
        <v>36051</v>
      </c>
      <c r="I46" s="451">
        <f>IF(ISERROR(F46/H46-1),"         /0",IF(F46/H46&gt;5,"  *  ",(F46/H46-1)))</f>
        <v>0.4851460431056005</v>
      </c>
      <c r="J46" s="452"/>
    </row>
    <row r="47" spans="1:10" ht="15.75" customHeight="1">
      <c r="A47" s="465" t="s">
        <v>49</v>
      </c>
      <c r="B47" s="464">
        <v>2949</v>
      </c>
      <c r="C47" s="449">
        <f>(B47/$B$6)</f>
        <v>0.0027893936828604104</v>
      </c>
      <c r="D47" s="463">
        <v>2750</v>
      </c>
      <c r="E47" s="451">
        <f t="shared" si="2"/>
        <v>0.07236363636363641</v>
      </c>
      <c r="F47" s="464">
        <v>13160</v>
      </c>
      <c r="G47" s="449">
        <f t="shared" si="4"/>
        <v>0.0025820963404474405</v>
      </c>
      <c r="H47" s="463">
        <v>11802</v>
      </c>
      <c r="I47" s="451">
        <f>IF(ISERROR(F47/H47-1),"         /0",IF(F47/H47&gt;5,"  *  ",(F47/H47-1)))</f>
        <v>0.11506524317912215</v>
      </c>
      <c r="J47" s="452"/>
    </row>
    <row r="48" spans="1:10" ht="15.75" customHeight="1" thickBot="1">
      <c r="A48" s="465" t="s">
        <v>64</v>
      </c>
      <c r="B48" s="464">
        <v>985</v>
      </c>
      <c r="C48" s="449">
        <f>(B48/$B$6)</f>
        <v>0.0009316896499211611</v>
      </c>
      <c r="D48" s="463">
        <v>537</v>
      </c>
      <c r="E48" s="451">
        <f t="shared" si="2"/>
        <v>0.8342644320297952</v>
      </c>
      <c r="F48" s="464">
        <v>3782</v>
      </c>
      <c r="G48" s="449">
        <f t="shared" si="4"/>
        <v>0.000742058385985731</v>
      </c>
      <c r="H48" s="463">
        <v>1426</v>
      </c>
      <c r="I48" s="451">
        <f>IF(ISERROR(F48/H48-1),"         /0",IF(F48/H48&gt;5,"  *  ",(F48/H48-1)))</f>
        <v>1.652173913043478</v>
      </c>
      <c r="J48" s="452"/>
    </row>
    <row r="49" spans="1:10" ht="15.75" customHeight="1">
      <c r="A49" s="453" t="s">
        <v>115</v>
      </c>
      <c r="B49" s="458">
        <f>SUM(B50:B53)</f>
        <v>26450</v>
      </c>
      <c r="C49" s="455">
        <f t="shared" si="3"/>
        <v>0.025018468264380415</v>
      </c>
      <c r="D49" s="456">
        <f>SUM(D50:D53)</f>
        <v>12281</v>
      </c>
      <c r="E49" s="457">
        <f>(B49/D49-1)</f>
        <v>1.1537334093314877</v>
      </c>
      <c r="F49" s="458">
        <f>SUM(F50:F53)</f>
        <v>133453</v>
      </c>
      <c r="G49" s="455">
        <f t="shared" si="4"/>
        <v>0.026184536696180264</v>
      </c>
      <c r="H49" s="456">
        <f>SUM(H50:H53)</f>
        <v>67780</v>
      </c>
      <c r="I49" s="459">
        <f>(F49/H49-1)</f>
        <v>0.9689141339628209</v>
      </c>
      <c r="J49" s="452"/>
    </row>
    <row r="50" spans="1:10" ht="15.75" customHeight="1">
      <c r="A50" s="465" t="s">
        <v>49</v>
      </c>
      <c r="B50" s="464">
        <v>9142</v>
      </c>
      <c r="C50" s="449">
        <f>(B50/$B$6)</f>
        <v>0.00864721500464899</v>
      </c>
      <c r="D50" s="463">
        <v>6752</v>
      </c>
      <c r="E50" s="451">
        <f t="shared" si="2"/>
        <v>0.3539691943127963</v>
      </c>
      <c r="F50" s="464">
        <v>39873</v>
      </c>
      <c r="G50" s="449">
        <f t="shared" si="4"/>
        <v>0.007823398737284255</v>
      </c>
      <c r="H50" s="463">
        <v>35940</v>
      </c>
      <c r="I50" s="451">
        <f>IF(ISERROR(F50/H50-1),"         /0",IF(F50/H50&gt;5,"  *  ",(F50/H50-1)))</f>
        <v>0.10943238731218696</v>
      </c>
      <c r="J50" s="452"/>
    </row>
    <row r="51" spans="1:10" ht="15.75" customHeight="1">
      <c r="A51" s="465" t="s">
        <v>48</v>
      </c>
      <c r="B51" s="464">
        <v>9073</v>
      </c>
      <c r="C51" s="449">
        <f>(B51/$B$6)</f>
        <v>0.00858194943526365</v>
      </c>
      <c r="D51" s="463">
        <v>16</v>
      </c>
      <c r="E51" s="451" t="str">
        <f>IF(ISERROR(B51/D51-1),"         /0",IF(B51/D51&gt;5,"  *  ",(B51/D51-1)))</f>
        <v>  *  </v>
      </c>
      <c r="F51" s="464">
        <v>49431</v>
      </c>
      <c r="G51" s="449">
        <f t="shared" si="4"/>
        <v>0.009698754118894941</v>
      </c>
      <c r="H51" s="463">
        <v>425</v>
      </c>
      <c r="I51" s="451" t="str">
        <f>IF(ISERROR(F51/H51-1),"         /0",IF(F51/H51&gt;5,"  *  ",(F51/H51-1)))</f>
        <v>  *  </v>
      </c>
      <c r="J51" s="452"/>
    </row>
    <row r="52" spans="1:10" ht="15.75" customHeight="1">
      <c r="A52" s="465" t="s">
        <v>50</v>
      </c>
      <c r="B52" s="464">
        <v>8235</v>
      </c>
      <c r="C52" s="449">
        <f>(B52/$B$6)</f>
        <v>0.007789303824467778</v>
      </c>
      <c r="D52" s="463">
        <v>5513</v>
      </c>
      <c r="E52" s="451">
        <f t="shared" si="2"/>
        <v>0.49374206421186284</v>
      </c>
      <c r="F52" s="464">
        <v>44063</v>
      </c>
      <c r="G52" s="449">
        <f t="shared" si="4"/>
        <v>0.008645509958141</v>
      </c>
      <c r="H52" s="463">
        <v>31415</v>
      </c>
      <c r="I52" s="451">
        <f>IF(ISERROR(F52/H52-1),"         /0",IF(F52/H52&gt;5,"  *  ",(F52/H52-1)))</f>
        <v>0.4026102180487028</v>
      </c>
      <c r="J52" s="452"/>
    </row>
    <row r="53" spans="1:10" ht="15.75" customHeight="1" thickBot="1">
      <c r="A53" s="465" t="s">
        <v>51</v>
      </c>
      <c r="B53" s="464"/>
      <c r="C53" s="449">
        <f>(B53/$B$6)</f>
        <v>0</v>
      </c>
      <c r="D53" s="463"/>
      <c r="E53" s="451" t="str">
        <f t="shared" si="2"/>
        <v>         /0</v>
      </c>
      <c r="F53" s="464">
        <v>86</v>
      </c>
      <c r="G53" s="449">
        <f t="shared" si="4"/>
        <v>1.687388186006686E-05</v>
      </c>
      <c r="H53" s="463"/>
      <c r="I53" s="451" t="str">
        <f>IF(ISERROR(F53/H53-1),"         /0",IF(F53/H53&gt;5,"  *  ",(F53/H53-1)))</f>
        <v>         /0</v>
      </c>
      <c r="J53" s="452"/>
    </row>
    <row r="54" spans="1:10" s="461" customFormat="1" ht="15.75" customHeight="1" thickBot="1">
      <c r="A54" s="466" t="s">
        <v>150</v>
      </c>
      <c r="B54" s="467">
        <f>SUM(B55:B61)</f>
        <v>455640</v>
      </c>
      <c r="C54" s="468">
        <f t="shared" si="3"/>
        <v>0.4309797686193684</v>
      </c>
      <c r="D54" s="469">
        <f>SUM(D55:D61)</f>
        <v>345283</v>
      </c>
      <c r="E54" s="470">
        <f>(B54/D54-1)</f>
        <v>0.31961318686410856</v>
      </c>
      <c r="F54" s="467">
        <f>SUM(F55:F61)</f>
        <v>2245971</v>
      </c>
      <c r="G54" s="468">
        <f t="shared" si="4"/>
        <v>0.4406773176178631</v>
      </c>
      <c r="H54" s="469">
        <f>SUM(H55:H61)</f>
        <v>1764178</v>
      </c>
      <c r="I54" s="470">
        <f>(F54/H54-1)</f>
        <v>0.27309772596642734</v>
      </c>
      <c r="J54" s="460"/>
    </row>
    <row r="55" spans="1:10" ht="15.75" customHeight="1">
      <c r="A55" s="471" t="s">
        <v>47</v>
      </c>
      <c r="B55" s="472">
        <v>125392</v>
      </c>
      <c r="C55" s="473">
        <f t="shared" si="3"/>
        <v>0.11860551125168957</v>
      </c>
      <c r="D55" s="474">
        <v>82347</v>
      </c>
      <c r="E55" s="475">
        <f t="shared" si="2"/>
        <v>0.5227269967333357</v>
      </c>
      <c r="F55" s="472">
        <v>595405</v>
      </c>
      <c r="G55" s="476">
        <f t="shared" si="4"/>
        <v>0.11682318173131521</v>
      </c>
      <c r="H55" s="477">
        <v>425813</v>
      </c>
      <c r="I55" s="475">
        <f aca="true" t="shared" si="5" ref="I55:I61">IF(ISERROR(F55/H55-1),"         /0",IF(F55/H55&gt;5,"  *  ",(F55/H55-1)))</f>
        <v>0.39827811738955843</v>
      </c>
      <c r="J55" s="452"/>
    </row>
    <row r="56" spans="1:10" ht="15.75" customHeight="1">
      <c r="A56" s="447" t="s">
        <v>48</v>
      </c>
      <c r="B56" s="464">
        <v>108539</v>
      </c>
      <c r="C56" s="449">
        <f t="shared" si="3"/>
        <v>0.10266463239877452</v>
      </c>
      <c r="D56" s="463">
        <v>54194</v>
      </c>
      <c r="E56" s="451">
        <f t="shared" si="2"/>
        <v>1.0027862863047572</v>
      </c>
      <c r="F56" s="464">
        <v>529343</v>
      </c>
      <c r="G56" s="478">
        <f t="shared" si="4"/>
        <v>0.10386129355178339</v>
      </c>
      <c r="H56" s="479">
        <v>292901</v>
      </c>
      <c r="I56" s="451">
        <f t="shared" si="5"/>
        <v>0.8072420374119582</v>
      </c>
      <c r="J56" s="452"/>
    </row>
    <row r="57" spans="1:10" ht="15.75" customHeight="1">
      <c r="A57" s="447" t="s">
        <v>51</v>
      </c>
      <c r="B57" s="464">
        <v>69580</v>
      </c>
      <c r="C57" s="449">
        <f t="shared" si="3"/>
        <v>0.06581417851930395</v>
      </c>
      <c r="D57" s="463">
        <v>70384</v>
      </c>
      <c r="E57" s="451">
        <f t="shared" si="2"/>
        <v>-0.011423050693339376</v>
      </c>
      <c r="F57" s="464">
        <v>339935</v>
      </c>
      <c r="G57" s="478">
        <f t="shared" si="4"/>
        <v>0.06669794221048637</v>
      </c>
      <c r="H57" s="479">
        <v>342999</v>
      </c>
      <c r="I57" s="451">
        <f t="shared" si="5"/>
        <v>-0.008932970650060157</v>
      </c>
      <c r="J57" s="452"/>
    </row>
    <row r="58" spans="1:10" ht="15.75" customHeight="1">
      <c r="A58" s="447" t="s">
        <v>50</v>
      </c>
      <c r="B58" s="464">
        <v>59771</v>
      </c>
      <c r="C58" s="449">
        <f t="shared" si="3"/>
        <v>0.05653606301059667</v>
      </c>
      <c r="D58" s="463">
        <v>54563</v>
      </c>
      <c r="E58" s="451">
        <f t="shared" si="2"/>
        <v>0.09544929714275252</v>
      </c>
      <c r="F58" s="464">
        <v>325090</v>
      </c>
      <c r="G58" s="478">
        <f t="shared" si="4"/>
        <v>0.06378523551033878</v>
      </c>
      <c r="H58" s="479">
        <v>292722</v>
      </c>
      <c r="I58" s="451">
        <f t="shared" si="5"/>
        <v>0.11057590478337809</v>
      </c>
      <c r="J58" s="452"/>
    </row>
    <row r="59" spans="1:10" ht="15.75" customHeight="1">
      <c r="A59" s="447" t="s">
        <v>49</v>
      </c>
      <c r="B59" s="464">
        <v>53290</v>
      </c>
      <c r="C59" s="449">
        <f t="shared" si="3"/>
        <v>0.05040582887746058</v>
      </c>
      <c r="D59" s="463">
        <v>49009</v>
      </c>
      <c r="E59" s="451">
        <f t="shared" si="2"/>
        <v>0.0873513028219306</v>
      </c>
      <c r="F59" s="464">
        <v>260970</v>
      </c>
      <c r="G59" s="478">
        <f t="shared" si="4"/>
        <v>0.051204383128158705</v>
      </c>
      <c r="H59" s="479">
        <v>243583</v>
      </c>
      <c r="I59" s="451">
        <f t="shared" si="5"/>
        <v>0.07138018663042978</v>
      </c>
      <c r="J59" s="452"/>
    </row>
    <row r="60" spans="1:11" ht="15.75" customHeight="1">
      <c r="A60" s="447" t="s">
        <v>52</v>
      </c>
      <c r="B60" s="464">
        <v>25400</v>
      </c>
      <c r="C60" s="449">
        <f t="shared" si="3"/>
        <v>0.02402529655634263</v>
      </c>
      <c r="D60" s="463">
        <v>21382</v>
      </c>
      <c r="E60" s="451">
        <f t="shared" si="2"/>
        <v>0.18791506874941533</v>
      </c>
      <c r="F60" s="464">
        <v>124969</v>
      </c>
      <c r="G60" s="478">
        <f t="shared" si="4"/>
        <v>0.024519908629891805</v>
      </c>
      <c r="H60" s="479">
        <v>108022</v>
      </c>
      <c r="I60" s="451">
        <f t="shared" si="5"/>
        <v>0.15688470867045612</v>
      </c>
      <c r="J60" s="452"/>
      <c r="K60" s="419"/>
    </row>
    <row r="61" spans="1:10" ht="15.75" customHeight="1" thickBot="1">
      <c r="A61" s="480" t="s">
        <v>53</v>
      </c>
      <c r="B61" s="481">
        <v>13668</v>
      </c>
      <c r="C61" s="482">
        <f t="shared" si="3"/>
        <v>0.012928258005200437</v>
      </c>
      <c r="D61" s="483">
        <v>13404</v>
      </c>
      <c r="E61" s="484">
        <f t="shared" si="2"/>
        <v>0.01969561324977609</v>
      </c>
      <c r="F61" s="481">
        <v>70259</v>
      </c>
      <c r="G61" s="485">
        <f t="shared" si="4"/>
        <v>0.013785372855888808</v>
      </c>
      <c r="H61" s="486">
        <v>58138</v>
      </c>
      <c r="I61" s="484">
        <f t="shared" si="5"/>
        <v>0.20848670404898684</v>
      </c>
      <c r="J61" s="452"/>
    </row>
    <row r="62" ht="15.75" customHeight="1">
      <c r="A62" s="487" t="s">
        <v>151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2:I65536 E62:E65536 I3:I5 E3:E5">
    <cfRule type="cellIs" priority="1" dxfId="0" operator="lessThan" stopIfTrue="1">
      <formula>0</formula>
    </cfRule>
  </conditionalFormatting>
  <conditionalFormatting sqref="E6:E61 I6:I6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34"/>
  <sheetViews>
    <sheetView showGridLines="0" zoomScale="90" zoomScaleNormal="90" workbookViewId="0" topLeftCell="A1">
      <selection activeCell="E9" sqref="E9"/>
    </sheetView>
  </sheetViews>
  <sheetFormatPr defaultColWidth="9.140625" defaultRowHeight="12.75"/>
  <cols>
    <col min="1" max="1" width="17.421875" style="488" customWidth="1"/>
    <col min="2" max="2" width="9.7109375" style="488" customWidth="1"/>
    <col min="3" max="3" width="10.421875" style="488" customWidth="1"/>
    <col min="4" max="5" width="9.421875" style="488" customWidth="1"/>
    <col min="6" max="6" width="10.421875" style="488" customWidth="1"/>
    <col min="7" max="7" width="9.8515625" style="488" customWidth="1"/>
    <col min="8" max="8" width="11.28125" style="488" customWidth="1"/>
    <col min="9" max="9" width="9.8515625" style="488" customWidth="1"/>
    <col min="10" max="16384" width="9.140625" style="488" customWidth="1"/>
  </cols>
  <sheetData>
    <row r="1" spans="8:9" ht="18.75" thickBot="1">
      <c r="H1" s="247" t="s">
        <v>0</v>
      </c>
      <c r="I1" s="248"/>
    </row>
    <row r="2" ht="4.5" customHeight="1" thickBot="1"/>
    <row r="3" spans="1:9" ht="20.25" customHeight="1" thickBot="1" thickTop="1">
      <c r="A3" s="489" t="s">
        <v>152</v>
      </c>
      <c r="B3" s="490"/>
      <c r="C3" s="490"/>
      <c r="D3" s="490"/>
      <c r="E3" s="490"/>
      <c r="F3" s="490"/>
      <c r="G3" s="490"/>
      <c r="H3" s="490"/>
      <c r="I3" s="491"/>
    </row>
    <row r="4" spans="1:9" s="498" customFormat="1" ht="20.25" customHeight="1" thickBot="1" thickTop="1">
      <c r="A4" s="492" t="s">
        <v>105</v>
      </c>
      <c r="B4" s="493" t="s">
        <v>39</v>
      </c>
      <c r="C4" s="494"/>
      <c r="D4" s="494"/>
      <c r="E4" s="495"/>
      <c r="F4" s="496" t="s">
        <v>40</v>
      </c>
      <c r="G4" s="496"/>
      <c r="H4" s="496"/>
      <c r="I4" s="497"/>
    </row>
    <row r="5" spans="1:9" s="503" customFormat="1" ht="32.25" customHeight="1" thickBot="1">
      <c r="A5" s="499"/>
      <c r="B5" s="500" t="s">
        <v>41</v>
      </c>
      <c r="C5" s="501" t="s">
        <v>42</v>
      </c>
      <c r="D5" s="500" t="s">
        <v>43</v>
      </c>
      <c r="E5" s="502" t="s">
        <v>44</v>
      </c>
      <c r="F5" s="500" t="s">
        <v>30</v>
      </c>
      <c r="G5" s="501" t="s">
        <v>42</v>
      </c>
      <c r="H5" s="500" t="s">
        <v>29</v>
      </c>
      <c r="I5" s="502" t="s">
        <v>44</v>
      </c>
    </row>
    <row r="6" spans="1:9" s="509" customFormat="1" ht="18" customHeight="1" thickBot="1" thickTop="1">
      <c r="A6" s="504" t="s">
        <v>106</v>
      </c>
      <c r="B6" s="505">
        <f>SUM(B7:B32)</f>
        <v>8599.75</v>
      </c>
      <c r="C6" s="506">
        <f>SUM(C7:C32)</f>
        <v>1.0000000000000002</v>
      </c>
      <c r="D6" s="507">
        <f>SUM(D7:D32)</f>
        <v>7934.095000000002</v>
      </c>
      <c r="E6" s="508">
        <f aca="true" t="shared" si="0" ref="E6:E32">(B6/D6-1)</f>
        <v>0.08389803752034708</v>
      </c>
      <c r="F6" s="507">
        <f>SUM(F7:F32)</f>
        <v>40222.665000000045</v>
      </c>
      <c r="G6" s="506">
        <f>SUM(G7:G32)</f>
        <v>1</v>
      </c>
      <c r="H6" s="507">
        <f>SUM(H7:H32)</f>
        <v>38263.72000000003</v>
      </c>
      <c r="I6" s="508">
        <f aca="true" t="shared" si="1" ref="I6:I32">(F6/H6-1)</f>
        <v>0.05119588477022141</v>
      </c>
    </row>
    <row r="7" spans="1:9" s="516" customFormat="1" ht="18" customHeight="1" thickTop="1">
      <c r="A7" s="510" t="s">
        <v>107</v>
      </c>
      <c r="B7" s="511">
        <v>1352.059</v>
      </c>
      <c r="C7" s="512">
        <f aca="true" t="shared" si="2" ref="C7:C32">B7/$B$6</f>
        <v>0.1572207331608477</v>
      </c>
      <c r="D7" s="511">
        <v>1278.0440000000003</v>
      </c>
      <c r="E7" s="513">
        <f t="shared" si="0"/>
        <v>0.05791271662008479</v>
      </c>
      <c r="F7" s="514">
        <v>5966.229</v>
      </c>
      <c r="G7" s="515">
        <f aca="true" t="shared" si="3" ref="G7:G32">(F7/$F$6)</f>
        <v>0.14833002736143897</v>
      </c>
      <c r="H7" s="511">
        <v>5916.006999999999</v>
      </c>
      <c r="I7" s="513">
        <f t="shared" si="1"/>
        <v>0.00848917183498954</v>
      </c>
    </row>
    <row r="8" spans="1:9" s="516" customFormat="1" ht="18" customHeight="1">
      <c r="A8" s="510" t="s">
        <v>110</v>
      </c>
      <c r="B8" s="511">
        <v>1338.43</v>
      </c>
      <c r="C8" s="512">
        <f t="shared" si="2"/>
        <v>0.155635919648827</v>
      </c>
      <c r="D8" s="511">
        <v>704.6809999999999</v>
      </c>
      <c r="E8" s="513">
        <f t="shared" si="0"/>
        <v>0.8993416879410687</v>
      </c>
      <c r="F8" s="514">
        <v>5692.155999999999</v>
      </c>
      <c r="G8" s="515">
        <f t="shared" si="3"/>
        <v>0.14151613275748867</v>
      </c>
      <c r="H8" s="511">
        <v>3001.8260000000005</v>
      </c>
      <c r="I8" s="513">
        <f t="shared" si="1"/>
        <v>0.8962311606335605</v>
      </c>
    </row>
    <row r="9" spans="1:9" s="516" customFormat="1" ht="18" customHeight="1">
      <c r="A9" s="510" t="s">
        <v>108</v>
      </c>
      <c r="B9" s="511">
        <v>950.13</v>
      </c>
      <c r="C9" s="512">
        <f t="shared" si="2"/>
        <v>0.11048344428617111</v>
      </c>
      <c r="D9" s="511">
        <v>1048.209</v>
      </c>
      <c r="E9" s="513">
        <f t="shared" si="0"/>
        <v>-0.09356817199623368</v>
      </c>
      <c r="F9" s="514">
        <v>4601.1889999999985</v>
      </c>
      <c r="G9" s="515">
        <f t="shared" si="3"/>
        <v>0.11439294238708433</v>
      </c>
      <c r="H9" s="511">
        <v>4883.22</v>
      </c>
      <c r="I9" s="513">
        <f t="shared" si="1"/>
        <v>-0.057755128787972176</v>
      </c>
    </row>
    <row r="10" spans="1:9" s="516" customFormat="1" ht="18" customHeight="1">
      <c r="A10" s="510" t="s">
        <v>129</v>
      </c>
      <c r="B10" s="511">
        <v>792.663</v>
      </c>
      <c r="C10" s="512">
        <f t="shared" si="2"/>
        <v>0.09217279572080583</v>
      </c>
      <c r="D10" s="511">
        <v>640.4270000000001</v>
      </c>
      <c r="E10" s="513">
        <f t="shared" si="0"/>
        <v>0.237710152757457</v>
      </c>
      <c r="F10" s="514">
        <v>4584.459000000001</v>
      </c>
      <c r="G10" s="515">
        <f t="shared" si="3"/>
        <v>0.11397700773929315</v>
      </c>
      <c r="H10" s="511">
        <v>4315.496</v>
      </c>
      <c r="I10" s="513">
        <f t="shared" si="1"/>
        <v>0.06232493321741006</v>
      </c>
    </row>
    <row r="11" spans="1:9" s="516" customFormat="1" ht="18" customHeight="1">
      <c r="A11" s="510" t="s">
        <v>109</v>
      </c>
      <c r="B11" s="511">
        <v>430.465</v>
      </c>
      <c r="C11" s="512">
        <f t="shared" si="2"/>
        <v>0.050055524869909</v>
      </c>
      <c r="D11" s="511">
        <v>511.018</v>
      </c>
      <c r="E11" s="513">
        <f t="shared" si="0"/>
        <v>-0.1576324121655206</v>
      </c>
      <c r="F11" s="514">
        <v>2149.3240000000005</v>
      </c>
      <c r="G11" s="515">
        <f t="shared" si="3"/>
        <v>0.05343564380928012</v>
      </c>
      <c r="H11" s="511">
        <v>1691.6660000000002</v>
      </c>
      <c r="I11" s="513">
        <f t="shared" si="1"/>
        <v>0.27053685538398264</v>
      </c>
    </row>
    <row r="12" spans="1:9" s="516" customFormat="1" ht="18" customHeight="1">
      <c r="A12" s="510" t="s">
        <v>116</v>
      </c>
      <c r="B12" s="511">
        <v>313.322</v>
      </c>
      <c r="C12" s="512">
        <f t="shared" si="2"/>
        <v>0.03643384982121573</v>
      </c>
      <c r="D12" s="511">
        <v>297.87100000000004</v>
      </c>
      <c r="E12" s="513">
        <f t="shared" si="0"/>
        <v>0.051871447707228846</v>
      </c>
      <c r="F12" s="514">
        <v>1461.815</v>
      </c>
      <c r="G12" s="515">
        <f t="shared" si="3"/>
        <v>0.03634306677590852</v>
      </c>
      <c r="H12" s="511">
        <v>1110.497</v>
      </c>
      <c r="I12" s="513">
        <f t="shared" si="1"/>
        <v>0.31636105275385695</v>
      </c>
    </row>
    <row r="13" spans="1:9" s="516" customFormat="1" ht="18" customHeight="1">
      <c r="A13" s="510" t="s">
        <v>121</v>
      </c>
      <c r="B13" s="511">
        <v>274.37</v>
      </c>
      <c r="C13" s="512">
        <f t="shared" si="2"/>
        <v>0.031904415826041456</v>
      </c>
      <c r="D13" s="511">
        <v>123.739</v>
      </c>
      <c r="E13" s="513">
        <f t="shared" si="0"/>
        <v>1.2173284089898901</v>
      </c>
      <c r="F13" s="514">
        <v>953.566</v>
      </c>
      <c r="G13" s="515">
        <f t="shared" si="3"/>
        <v>0.02370718101349075</v>
      </c>
      <c r="H13" s="511">
        <v>966.3489999999999</v>
      </c>
      <c r="I13" s="513">
        <f t="shared" si="1"/>
        <v>-0.013228140143985101</v>
      </c>
    </row>
    <row r="14" spans="1:9" s="516" customFormat="1" ht="18" customHeight="1">
      <c r="A14" s="510" t="s">
        <v>113</v>
      </c>
      <c r="B14" s="511">
        <v>136.78099999999998</v>
      </c>
      <c r="C14" s="512">
        <f t="shared" si="2"/>
        <v>0.01590522980319195</v>
      </c>
      <c r="D14" s="511">
        <v>101.926</v>
      </c>
      <c r="E14" s="513">
        <f t="shared" si="0"/>
        <v>0.3419637776426032</v>
      </c>
      <c r="F14" s="514">
        <v>598.4180000000001</v>
      </c>
      <c r="G14" s="515">
        <f t="shared" si="3"/>
        <v>0.014877631802865362</v>
      </c>
      <c r="H14" s="511">
        <v>460.74100000000016</v>
      </c>
      <c r="I14" s="513">
        <f t="shared" si="1"/>
        <v>0.2988164717270656</v>
      </c>
    </row>
    <row r="15" spans="1:9" s="516" customFormat="1" ht="18" customHeight="1">
      <c r="A15" s="510" t="s">
        <v>115</v>
      </c>
      <c r="B15" s="511">
        <v>117.829</v>
      </c>
      <c r="C15" s="512">
        <f t="shared" si="2"/>
        <v>0.013701444809442135</v>
      </c>
      <c r="D15" s="511">
        <v>112.619</v>
      </c>
      <c r="E15" s="513">
        <f t="shared" si="0"/>
        <v>0.046262176009376654</v>
      </c>
      <c r="F15" s="514">
        <v>549.0709999999999</v>
      </c>
      <c r="G15" s="515">
        <f t="shared" si="3"/>
        <v>0.013650786192312202</v>
      </c>
      <c r="H15" s="511">
        <v>445.525</v>
      </c>
      <c r="I15" s="513">
        <f t="shared" si="1"/>
        <v>0.23241344481229986</v>
      </c>
    </row>
    <row r="16" spans="1:9" s="516" customFormat="1" ht="18" customHeight="1">
      <c r="A16" s="510" t="s">
        <v>143</v>
      </c>
      <c r="B16" s="511">
        <v>113.15</v>
      </c>
      <c r="C16" s="512">
        <f t="shared" si="2"/>
        <v>0.013157359225558883</v>
      </c>
      <c r="D16" s="511">
        <v>17.285</v>
      </c>
      <c r="E16" s="513">
        <f t="shared" si="0"/>
        <v>5.546138270176454</v>
      </c>
      <c r="F16" s="514">
        <v>185.075</v>
      </c>
      <c r="G16" s="515">
        <f t="shared" si="3"/>
        <v>0.004601261502687596</v>
      </c>
      <c r="H16" s="511">
        <v>66.112</v>
      </c>
      <c r="I16" s="513">
        <f t="shared" si="1"/>
        <v>1.799416142303969</v>
      </c>
    </row>
    <row r="17" spans="1:9" s="516" customFormat="1" ht="18" customHeight="1">
      <c r="A17" s="510" t="s">
        <v>112</v>
      </c>
      <c r="B17" s="511">
        <v>98.96700000000001</v>
      </c>
      <c r="C17" s="512">
        <f t="shared" si="2"/>
        <v>0.011508125236198728</v>
      </c>
      <c r="D17" s="511">
        <v>102.531</v>
      </c>
      <c r="E17" s="513">
        <f t="shared" si="0"/>
        <v>-0.03476021886063718</v>
      </c>
      <c r="F17" s="514">
        <v>579.1120000000001</v>
      </c>
      <c r="G17" s="515">
        <f t="shared" si="3"/>
        <v>0.014397653661188274</v>
      </c>
      <c r="H17" s="511">
        <v>410.5419999999999</v>
      </c>
      <c r="I17" s="513">
        <f t="shared" si="1"/>
        <v>0.4106035436082063</v>
      </c>
    </row>
    <row r="18" spans="1:9" s="516" customFormat="1" ht="18" customHeight="1">
      <c r="A18" s="510" t="s">
        <v>114</v>
      </c>
      <c r="B18" s="511">
        <v>95.72399999999999</v>
      </c>
      <c r="C18" s="512">
        <f t="shared" si="2"/>
        <v>0.01113102125061775</v>
      </c>
      <c r="D18" s="511">
        <v>112.752</v>
      </c>
      <c r="E18" s="513">
        <f t="shared" si="0"/>
        <v>-0.15102171136653897</v>
      </c>
      <c r="F18" s="514">
        <v>466.292</v>
      </c>
      <c r="G18" s="515">
        <f t="shared" si="3"/>
        <v>0.011592767411110115</v>
      </c>
      <c r="H18" s="511">
        <v>476.7839999999999</v>
      </c>
      <c r="I18" s="513">
        <f t="shared" si="1"/>
        <v>-0.022005772005771806</v>
      </c>
    </row>
    <row r="19" spans="1:9" s="516" customFormat="1" ht="18" customHeight="1">
      <c r="A19" s="510" t="s">
        <v>139</v>
      </c>
      <c r="B19" s="511">
        <v>83.843</v>
      </c>
      <c r="C19" s="512">
        <f t="shared" si="2"/>
        <v>0.00974946946132155</v>
      </c>
      <c r="D19" s="511">
        <v>114.127</v>
      </c>
      <c r="E19" s="513">
        <f t="shared" si="0"/>
        <v>-0.2653535096865772</v>
      </c>
      <c r="F19" s="514">
        <v>450.855</v>
      </c>
      <c r="G19" s="515">
        <f t="shared" si="3"/>
        <v>0.011208978818285649</v>
      </c>
      <c r="H19" s="511">
        <v>770.968</v>
      </c>
      <c r="I19" s="513">
        <f t="shared" si="1"/>
        <v>-0.4152091915617768</v>
      </c>
    </row>
    <row r="20" spans="1:9" s="516" customFormat="1" ht="18" customHeight="1">
      <c r="A20" s="510" t="s">
        <v>128</v>
      </c>
      <c r="B20" s="511">
        <v>69.619</v>
      </c>
      <c r="C20" s="512">
        <f t="shared" si="2"/>
        <v>0.008095467891508473</v>
      </c>
      <c r="D20" s="511">
        <v>72.98400000000001</v>
      </c>
      <c r="E20" s="513">
        <f t="shared" si="0"/>
        <v>-0.04610599583470365</v>
      </c>
      <c r="F20" s="514">
        <v>231.612</v>
      </c>
      <c r="G20" s="515">
        <f t="shared" si="3"/>
        <v>0.0057582460038388735</v>
      </c>
      <c r="H20" s="511">
        <v>376.50399999999996</v>
      </c>
      <c r="I20" s="513">
        <f t="shared" si="1"/>
        <v>-0.38483522087414734</v>
      </c>
    </row>
    <row r="21" spans="1:9" s="516" customFormat="1" ht="18" customHeight="1">
      <c r="A21" s="510" t="s">
        <v>137</v>
      </c>
      <c r="B21" s="511">
        <v>68.725</v>
      </c>
      <c r="C21" s="512">
        <f t="shared" si="2"/>
        <v>0.0079915113811448</v>
      </c>
      <c r="D21" s="511">
        <v>89.226</v>
      </c>
      <c r="E21" s="513">
        <f t="shared" si="0"/>
        <v>-0.22976486674287766</v>
      </c>
      <c r="F21" s="514">
        <v>363.709</v>
      </c>
      <c r="G21" s="515">
        <f t="shared" si="3"/>
        <v>0.009042389409055804</v>
      </c>
      <c r="H21" s="511">
        <v>363.6620000000001</v>
      </c>
      <c r="I21" s="513">
        <f t="shared" si="1"/>
        <v>0.0001292408885171792</v>
      </c>
    </row>
    <row r="22" spans="1:9" s="516" customFormat="1" ht="18" customHeight="1">
      <c r="A22" s="510" t="s">
        <v>111</v>
      </c>
      <c r="B22" s="511">
        <v>64.29</v>
      </c>
      <c r="C22" s="512">
        <f t="shared" si="2"/>
        <v>0.007475798715078927</v>
      </c>
      <c r="D22" s="511">
        <v>58.800999999999995</v>
      </c>
      <c r="E22" s="513">
        <f t="shared" si="0"/>
        <v>0.0933487525722354</v>
      </c>
      <c r="F22" s="514">
        <v>356.06</v>
      </c>
      <c r="G22" s="515">
        <f t="shared" si="3"/>
        <v>0.00885222299417504</v>
      </c>
      <c r="H22" s="511">
        <v>288.5969999999999</v>
      </c>
      <c r="I22" s="513">
        <f t="shared" si="1"/>
        <v>0.23376195871751992</v>
      </c>
    </row>
    <row r="23" spans="1:9" s="516" customFormat="1" ht="18" customHeight="1">
      <c r="A23" s="510" t="s">
        <v>126</v>
      </c>
      <c r="B23" s="511">
        <v>36.793</v>
      </c>
      <c r="C23" s="512">
        <f t="shared" si="2"/>
        <v>0.004278380185470508</v>
      </c>
      <c r="D23" s="511">
        <v>53.783</v>
      </c>
      <c r="E23" s="513">
        <f t="shared" si="0"/>
        <v>-0.3158990759161817</v>
      </c>
      <c r="F23" s="514">
        <v>186.79300000000003</v>
      </c>
      <c r="G23" s="515">
        <f t="shared" si="3"/>
        <v>0.004643973739681342</v>
      </c>
      <c r="H23" s="511">
        <v>243.81099999999998</v>
      </c>
      <c r="I23" s="513">
        <f t="shared" si="1"/>
        <v>-0.23386147466685236</v>
      </c>
    </row>
    <row r="24" spans="1:9" s="516" customFormat="1" ht="18" customHeight="1">
      <c r="A24" s="510" t="s">
        <v>135</v>
      </c>
      <c r="B24" s="511">
        <v>36.175</v>
      </c>
      <c r="C24" s="512">
        <f t="shared" si="2"/>
        <v>0.004206517631326492</v>
      </c>
      <c r="D24" s="511">
        <v>45.626000000000005</v>
      </c>
      <c r="E24" s="513">
        <f t="shared" si="0"/>
        <v>-0.20714066541007337</v>
      </c>
      <c r="F24" s="514">
        <v>260.325</v>
      </c>
      <c r="G24" s="515">
        <f t="shared" si="3"/>
        <v>0.006472097261581243</v>
      </c>
      <c r="H24" s="511">
        <v>301.29099999999994</v>
      </c>
      <c r="I24" s="513">
        <f t="shared" si="1"/>
        <v>-0.13596821677381654</v>
      </c>
    </row>
    <row r="25" spans="1:9" s="516" customFormat="1" ht="18" customHeight="1">
      <c r="A25" s="510" t="s">
        <v>153</v>
      </c>
      <c r="B25" s="511">
        <v>35.856</v>
      </c>
      <c r="C25" s="512">
        <f t="shared" si="2"/>
        <v>0.004169423529753772</v>
      </c>
      <c r="D25" s="511">
        <v>19.06</v>
      </c>
      <c r="E25" s="513">
        <f t="shared" si="0"/>
        <v>0.8812172088142709</v>
      </c>
      <c r="F25" s="514">
        <v>220.41799999999998</v>
      </c>
      <c r="G25" s="515">
        <f t="shared" si="3"/>
        <v>0.005479945200050761</v>
      </c>
      <c r="H25" s="511">
        <v>96.851</v>
      </c>
      <c r="I25" s="513">
        <f t="shared" si="1"/>
        <v>1.275846403237963</v>
      </c>
    </row>
    <row r="26" spans="1:9" s="516" customFormat="1" ht="18" customHeight="1">
      <c r="A26" s="510" t="s">
        <v>123</v>
      </c>
      <c r="B26" s="511">
        <v>29.098999999999997</v>
      </c>
      <c r="C26" s="512">
        <f t="shared" si="2"/>
        <v>0.0033837030146225177</v>
      </c>
      <c r="D26" s="511">
        <v>24.716</v>
      </c>
      <c r="E26" s="513">
        <f t="shared" si="0"/>
        <v>0.17733452014889117</v>
      </c>
      <c r="F26" s="514">
        <v>149.366</v>
      </c>
      <c r="G26" s="515">
        <f t="shared" si="3"/>
        <v>0.00371347845797885</v>
      </c>
      <c r="H26" s="511">
        <v>139.309</v>
      </c>
      <c r="I26" s="513">
        <f t="shared" si="1"/>
        <v>0.07219203353695747</v>
      </c>
    </row>
    <row r="27" spans="1:9" s="516" customFormat="1" ht="18" customHeight="1">
      <c r="A27" s="510" t="s">
        <v>119</v>
      </c>
      <c r="B27" s="511">
        <v>26.637999999999998</v>
      </c>
      <c r="C27" s="512">
        <f t="shared" si="2"/>
        <v>0.003097531904997238</v>
      </c>
      <c r="D27" s="511">
        <v>94.857</v>
      </c>
      <c r="E27" s="513">
        <f t="shared" si="0"/>
        <v>-0.7191772879176024</v>
      </c>
      <c r="F27" s="514">
        <v>199.245</v>
      </c>
      <c r="G27" s="515">
        <f t="shared" si="3"/>
        <v>0.004953550442269297</v>
      </c>
      <c r="H27" s="511">
        <v>600.4770000000001</v>
      </c>
      <c r="I27" s="513">
        <f t="shared" si="1"/>
        <v>-0.66818878991202</v>
      </c>
    </row>
    <row r="28" spans="1:9" s="516" customFormat="1" ht="18" customHeight="1">
      <c r="A28" s="510" t="s">
        <v>125</v>
      </c>
      <c r="B28" s="511">
        <v>22.077</v>
      </c>
      <c r="C28" s="512">
        <f t="shared" si="2"/>
        <v>0.0025671676502223902</v>
      </c>
      <c r="D28" s="511">
        <v>46.167</v>
      </c>
      <c r="E28" s="513">
        <f t="shared" si="0"/>
        <v>-0.5218012866333095</v>
      </c>
      <c r="F28" s="514">
        <v>144.935</v>
      </c>
      <c r="G28" s="515">
        <f t="shared" si="3"/>
        <v>0.003603316687245856</v>
      </c>
      <c r="H28" s="511">
        <v>224.936</v>
      </c>
      <c r="I28" s="513">
        <f t="shared" si="1"/>
        <v>-0.35566116584272855</v>
      </c>
    </row>
    <row r="29" spans="1:9" s="516" customFormat="1" ht="18" customHeight="1">
      <c r="A29" s="510" t="s">
        <v>118</v>
      </c>
      <c r="B29" s="511">
        <v>21.206</v>
      </c>
      <c r="C29" s="512">
        <f t="shared" si="2"/>
        <v>0.002465885636210355</v>
      </c>
      <c r="D29" s="511">
        <v>19.724</v>
      </c>
      <c r="E29" s="513">
        <f t="shared" si="0"/>
        <v>0.07513688906915439</v>
      </c>
      <c r="F29" s="514">
        <v>102.695</v>
      </c>
      <c r="G29" s="515">
        <f t="shared" si="3"/>
        <v>0.0025531625017884787</v>
      </c>
      <c r="H29" s="511">
        <v>96.55200000000002</v>
      </c>
      <c r="I29" s="513">
        <f t="shared" si="1"/>
        <v>0.06362374678929461</v>
      </c>
    </row>
    <row r="30" spans="1:9" s="516" customFormat="1" ht="18" customHeight="1">
      <c r="A30" s="510" t="s">
        <v>120</v>
      </c>
      <c r="B30" s="511">
        <v>20.458</v>
      </c>
      <c r="C30" s="512">
        <f t="shared" si="2"/>
        <v>0.00237890636355708</v>
      </c>
      <c r="D30" s="511">
        <v>17.446</v>
      </c>
      <c r="E30" s="513">
        <f t="shared" si="0"/>
        <v>0.17264702510604124</v>
      </c>
      <c r="F30" s="514">
        <v>96.07799999999999</v>
      </c>
      <c r="G30" s="515">
        <f t="shared" si="3"/>
        <v>0.0023886532630296845</v>
      </c>
      <c r="H30" s="511">
        <v>73.95200000000001</v>
      </c>
      <c r="I30" s="513">
        <f t="shared" si="1"/>
        <v>0.29919407183037605</v>
      </c>
    </row>
    <row r="31" spans="1:9" s="516" customFormat="1" ht="18" customHeight="1">
      <c r="A31" s="510" t="s">
        <v>117</v>
      </c>
      <c r="B31" s="511">
        <v>19.876</v>
      </c>
      <c r="C31" s="512">
        <f t="shared" si="2"/>
        <v>0.0023112299776156284</v>
      </c>
      <c r="D31" s="511">
        <v>20.138</v>
      </c>
      <c r="E31" s="513">
        <f t="shared" si="0"/>
        <v>-0.013010229417022567</v>
      </c>
      <c r="F31" s="514">
        <v>91.84200000000001</v>
      </c>
      <c r="G31" s="515">
        <f t="shared" si="3"/>
        <v>0.002283339505226715</v>
      </c>
      <c r="H31" s="511">
        <v>85.08</v>
      </c>
      <c r="I31" s="513">
        <f t="shared" si="1"/>
        <v>0.07947813822284933</v>
      </c>
    </row>
    <row r="32" spans="1:9" s="516" customFormat="1" ht="18" customHeight="1" thickBot="1">
      <c r="A32" s="517" t="s">
        <v>146</v>
      </c>
      <c r="B32" s="518">
        <v>2051.205</v>
      </c>
      <c r="C32" s="519">
        <f t="shared" si="2"/>
        <v>0.23851914299834295</v>
      </c>
      <c r="D32" s="518">
        <v>2206.3379999999997</v>
      </c>
      <c r="E32" s="520">
        <f t="shared" si="0"/>
        <v>-0.07031243626316541</v>
      </c>
      <c r="F32" s="518">
        <v>9582.026000000038</v>
      </c>
      <c r="G32" s="521">
        <f t="shared" si="3"/>
        <v>0.23822454330164416</v>
      </c>
      <c r="H32" s="518">
        <v>10856.965000000017</v>
      </c>
      <c r="I32" s="520">
        <f t="shared" si="1"/>
        <v>-0.11743051580252639</v>
      </c>
    </row>
    <row r="33" ht="15" customHeight="1" thickTop="1">
      <c r="A33" s="522" t="s">
        <v>154</v>
      </c>
    </row>
    <row r="34" ht="13.5" customHeight="1">
      <c r="A34" s="522" t="s">
        <v>155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3:I65536 E33:E65536 E3:E5 I3:I5">
    <cfRule type="cellIs" priority="1" dxfId="0" operator="lessThan" stopIfTrue="1">
      <formula>0</formula>
    </cfRule>
  </conditionalFormatting>
  <conditionalFormatting sqref="E6:E32 I6:I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Mayo 2010</dc:title>
  <dc:subject/>
  <dc:creator>79575522</dc:creator>
  <cp:keywords/>
  <dc:description/>
  <cp:lastModifiedBy>79575522</cp:lastModifiedBy>
  <dcterms:created xsi:type="dcterms:W3CDTF">2010-07-15T20:10:07Z</dcterms:created>
  <dcterms:modified xsi:type="dcterms:W3CDTF">2010-07-15T20:53:35Z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AEVVZYF6TF2M-634-10</vt:lpwstr>
  </property>
  <property fmtid="{D5CDD505-2E9C-101B-9397-08002B2CF9AE}" pid="3" name="_dlc_DocIdItemGuid">
    <vt:lpwstr>c2b2f9f2-8ed7-429b-a042-58fd6c90ee30</vt:lpwstr>
  </property>
  <property fmtid="{D5CDD505-2E9C-101B-9397-08002B2CF9AE}" pid="4" name="_dlc_DocIdUrl">
    <vt:lpwstr>http://bog127/AAeronautica/Estadisticas/TAereo/EOperacionales/BolPubAnte/_layouts/DocIdRedir.aspx?ID=AEVVZYF6TF2M-634-10, AEVVZYF6TF2M-634-10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86.0000000000000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